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45" windowWidth="22995" windowHeight="10035" tabRatio="754" activeTab="5"/>
  </bookViews>
  <sheets>
    <sheet name="AssRotAdm" sheetId="2" r:id="rId1"/>
    <sheet name="AuxAdm1" sheetId="3" r:id="rId2"/>
    <sheet name="AuxAdm2" sheetId="16" r:id="rId3"/>
    <sheet name="superv" sheetId="7" r:id="rId4"/>
    <sheet name="hextra" sheetId="13" r:id="rId5"/>
    <sheet name="total" sheetId="15" r:id="rId6"/>
  </sheets>
  <externalReferences>
    <externalReference r:id="rId7"/>
  </externalReferences>
  <definedNames>
    <definedName name="_xlnm.Print_Titles" localSheetId="4">hextra!$A:$A</definedName>
  </definedNames>
  <calcPr calcId="145621"/>
</workbook>
</file>

<file path=xl/calcChain.xml><?xml version="1.0" encoding="utf-8"?>
<calcChain xmlns="http://schemas.openxmlformats.org/spreadsheetml/2006/main">
  <c r="I39" i="13" l="1"/>
  <c r="G39" i="13"/>
  <c r="H22" i="13"/>
  <c r="F22" i="13"/>
  <c r="D22" i="13"/>
  <c r="B22" i="13"/>
  <c r="H17" i="13"/>
  <c r="F17" i="13"/>
  <c r="D17" i="13"/>
  <c r="B17" i="13"/>
  <c r="D127" i="7" l="1"/>
  <c r="D125" i="7"/>
  <c r="D128" i="16"/>
  <c r="D127" i="16"/>
  <c r="D125" i="16"/>
  <c r="D127" i="3"/>
  <c r="D125" i="3"/>
  <c r="D127" i="2"/>
  <c r="D125" i="2"/>
  <c r="C17" i="16" l="1"/>
  <c r="D26" i="3"/>
  <c r="C17" i="3"/>
  <c r="D26" i="2"/>
  <c r="C17" i="2"/>
  <c r="D33" i="13" l="1"/>
  <c r="D32" i="13"/>
  <c r="D31" i="13"/>
  <c r="D30" i="13"/>
  <c r="F33" i="13"/>
  <c r="G33" i="13" s="1"/>
  <c r="F32" i="13"/>
  <c r="G32" i="13" s="1"/>
  <c r="F30" i="13"/>
  <c r="E30" i="13" l="1"/>
  <c r="H30" i="13"/>
  <c r="E32" i="13"/>
  <c r="H32" i="13"/>
  <c r="I32" i="13" s="1"/>
  <c r="E31" i="13"/>
  <c r="H31" i="13"/>
  <c r="I31" i="13" s="1"/>
  <c r="E33" i="13"/>
  <c r="H33" i="13"/>
  <c r="I33" i="13" s="1"/>
  <c r="F31" i="13"/>
  <c r="G31" i="13" s="1"/>
  <c r="G30" i="13"/>
  <c r="H34" i="13" l="1"/>
  <c r="I34" i="13" s="1"/>
  <c r="I35" i="13" s="1"/>
  <c r="I30" i="13"/>
  <c r="F34" i="13"/>
  <c r="G34" i="13" s="1"/>
  <c r="G35" i="13" s="1"/>
  <c r="D13" i="15"/>
  <c r="D12" i="15"/>
  <c r="D11" i="15"/>
  <c r="D26" i="16"/>
  <c r="D63" i="16" s="1"/>
  <c r="D63" i="7"/>
  <c r="D63" i="3"/>
  <c r="D63" i="2"/>
  <c r="B12" i="15" l="1"/>
  <c r="F4" i="13"/>
  <c r="A32" i="13" s="1"/>
  <c r="D10" i="15" l="1"/>
  <c r="F8" i="13"/>
  <c r="F7" i="13"/>
  <c r="C137" i="16" l="1"/>
  <c r="C102" i="16"/>
  <c r="C101" i="16"/>
  <c r="C100" i="16"/>
  <c r="C99" i="16"/>
  <c r="C98" i="16"/>
  <c r="C88" i="16"/>
  <c r="C86" i="16"/>
  <c r="C85" i="16"/>
  <c r="C83" i="16"/>
  <c r="D64" i="16"/>
  <c r="C57" i="16"/>
  <c r="C42" i="16"/>
  <c r="C41" i="16"/>
  <c r="C43" i="16" s="1"/>
  <c r="D33" i="16"/>
  <c r="G5" i="13" s="1"/>
  <c r="C87" i="16" l="1"/>
  <c r="F6" i="13"/>
  <c r="G6" i="13" s="1"/>
  <c r="G7" i="13" s="1"/>
  <c r="G8" i="13" s="1"/>
  <c r="C144" i="16"/>
  <c r="F9" i="13"/>
  <c r="D68" i="16"/>
  <c r="D76" i="16" s="1"/>
  <c r="D41" i="16"/>
  <c r="D86" i="16"/>
  <c r="D87" i="16" s="1"/>
  <c r="D88" i="16"/>
  <c r="D150" i="16"/>
  <c r="D85" i="16"/>
  <c r="D42" i="16"/>
  <c r="D83" i="16"/>
  <c r="G9" i="13" l="1"/>
  <c r="G10" i="13" s="1"/>
  <c r="G11" i="13" s="1"/>
  <c r="G13" i="13" s="1"/>
  <c r="D43" i="16"/>
  <c r="D50" i="16" s="1"/>
  <c r="D84" i="16"/>
  <c r="D89" i="16" s="1"/>
  <c r="D152" i="16" s="1"/>
  <c r="B28" i="15"/>
  <c r="B27" i="15"/>
  <c r="B24" i="15"/>
  <c r="B23" i="15"/>
  <c r="B18" i="15"/>
  <c r="B13" i="15"/>
  <c r="B11" i="15"/>
  <c r="B10" i="15"/>
  <c r="H8" i="13"/>
  <c r="H7" i="13"/>
  <c r="H4" i="13"/>
  <c r="A33" i="13" s="1"/>
  <c r="D8" i="13"/>
  <c r="D7" i="13"/>
  <c r="D4" i="13"/>
  <c r="A31" i="13" s="1"/>
  <c r="B8" i="13"/>
  <c r="B7" i="13"/>
  <c r="B4" i="13"/>
  <c r="A30" i="13" s="1"/>
  <c r="G36" i="13" l="1"/>
  <c r="G37" i="13" s="1"/>
  <c r="I36" i="13"/>
  <c r="I37" i="13" s="1"/>
  <c r="D56" i="16"/>
  <c r="D49" i="16"/>
  <c r="G12" i="13"/>
  <c r="G23" i="13" s="1"/>
  <c r="G19" i="13"/>
  <c r="G24" i="13"/>
  <c r="D74" i="16"/>
  <c r="D54" i="16"/>
  <c r="D55" i="16"/>
  <c r="D52" i="16"/>
  <c r="D53" i="16"/>
  <c r="D51" i="16"/>
  <c r="D14" i="15"/>
  <c r="G18" i="13" l="1"/>
  <c r="G20" i="13" s="1"/>
  <c r="G25" i="13"/>
  <c r="D57" i="16"/>
  <c r="D75" i="16" s="1"/>
  <c r="D77" i="16" s="1"/>
  <c r="D101" i="16" s="1"/>
  <c r="D151" i="16"/>
  <c r="D110" i="16"/>
  <c r="D111" i="16" s="1"/>
  <c r="D118" i="16" s="1"/>
  <c r="D98" i="16"/>
  <c r="D103" i="16"/>
  <c r="D99" i="16" l="1"/>
  <c r="D100" i="16"/>
  <c r="D102" i="16"/>
  <c r="D104" i="16"/>
  <c r="D117" i="16" s="1"/>
  <c r="D119" i="16" s="1"/>
  <c r="D153" i="16" s="1"/>
  <c r="D68" i="2" l="1"/>
  <c r="D64" i="2"/>
  <c r="D64" i="3"/>
  <c r="D68" i="3" s="1"/>
  <c r="D76" i="3" s="1"/>
  <c r="D64" i="7"/>
  <c r="D68" i="7" s="1"/>
  <c r="C144" i="7"/>
  <c r="C137" i="7"/>
  <c r="H9" i="13" s="1"/>
  <c r="C102" i="7"/>
  <c r="C101" i="7"/>
  <c r="C100" i="7"/>
  <c r="C99" i="7"/>
  <c r="C98" i="7"/>
  <c r="C88" i="7"/>
  <c r="C86" i="7"/>
  <c r="C85" i="7"/>
  <c r="C83" i="7"/>
  <c r="C57" i="7"/>
  <c r="C42" i="7"/>
  <c r="C43" i="7" s="1"/>
  <c r="C41" i="7"/>
  <c r="D33" i="7"/>
  <c r="I5" i="13" s="1"/>
  <c r="C137" i="3"/>
  <c r="C102" i="3"/>
  <c r="C101" i="3"/>
  <c r="C100" i="3"/>
  <c r="C99" i="3"/>
  <c r="C98" i="3"/>
  <c r="C88" i="3"/>
  <c r="C86" i="3"/>
  <c r="C85" i="3"/>
  <c r="C83" i="3"/>
  <c r="C57" i="3"/>
  <c r="C42" i="3"/>
  <c r="C41" i="3"/>
  <c r="D33" i="3"/>
  <c r="C144" i="2"/>
  <c r="C137" i="2"/>
  <c r="B9" i="13" s="1"/>
  <c r="C102" i="2"/>
  <c r="C101" i="2"/>
  <c r="C100" i="2"/>
  <c r="C99" i="2"/>
  <c r="C98" i="2"/>
  <c r="C88" i="2"/>
  <c r="C86" i="2"/>
  <c r="C85" i="2"/>
  <c r="C83" i="2"/>
  <c r="D76" i="2"/>
  <c r="C57" i="2"/>
  <c r="C42" i="2"/>
  <c r="C41" i="2"/>
  <c r="D33" i="2"/>
  <c r="G38" i="13" l="1"/>
  <c r="D42" i="2"/>
  <c r="D150" i="3"/>
  <c r="E5" i="13"/>
  <c r="D88" i="2"/>
  <c r="C5" i="13"/>
  <c r="D41" i="2"/>
  <c r="D43" i="2" s="1"/>
  <c r="C87" i="2"/>
  <c r="B6" i="13"/>
  <c r="D85" i="2"/>
  <c r="C43" i="3"/>
  <c r="C87" i="3"/>
  <c r="D6" i="13"/>
  <c r="C144" i="3"/>
  <c r="D9" i="13"/>
  <c r="I38" i="13" s="1"/>
  <c r="C87" i="7"/>
  <c r="H6" i="13"/>
  <c r="I6" i="13" s="1"/>
  <c r="I7" i="13" s="1"/>
  <c r="I8" i="13" s="1"/>
  <c r="D76" i="7"/>
  <c r="D83" i="7"/>
  <c r="D41" i="7"/>
  <c r="D42" i="7"/>
  <c r="D85" i="7"/>
  <c r="D88" i="7"/>
  <c r="D150" i="7"/>
  <c r="D86" i="7"/>
  <c r="D87" i="7" s="1"/>
  <c r="D42" i="3"/>
  <c r="D83" i="3"/>
  <c r="D86" i="3"/>
  <c r="D87" i="3" s="1"/>
  <c r="D41" i="3"/>
  <c r="D43" i="3" s="1"/>
  <c r="D56" i="3" s="1"/>
  <c r="D85" i="3"/>
  <c r="D88" i="3"/>
  <c r="D52" i="2"/>
  <c r="D51" i="2"/>
  <c r="D74" i="2"/>
  <c r="D56" i="2"/>
  <c r="D50" i="2"/>
  <c r="D53" i="2"/>
  <c r="C43" i="2"/>
  <c r="D54" i="2"/>
  <c r="D86" i="2"/>
  <c r="D87" i="2" s="1"/>
  <c r="D49" i="2"/>
  <c r="D55" i="2"/>
  <c r="D83" i="2"/>
  <c r="D150" i="2"/>
  <c r="E6" i="13" l="1"/>
  <c r="E7" i="13" s="1"/>
  <c r="E8" i="13" s="1"/>
  <c r="C6" i="13"/>
  <c r="C7" i="13" s="1"/>
  <c r="C8" i="13" s="1"/>
  <c r="C9" i="13" s="1"/>
  <c r="I9" i="13"/>
  <c r="I10" i="13" s="1"/>
  <c r="I11" i="13" s="1"/>
  <c r="D84" i="7"/>
  <c r="D89" i="7" s="1"/>
  <c r="D152" i="7" s="1"/>
  <c r="D43" i="7"/>
  <c r="D55" i="3"/>
  <c r="D49" i="3"/>
  <c r="D53" i="3"/>
  <c r="D51" i="3"/>
  <c r="D54" i="3"/>
  <c r="D74" i="3"/>
  <c r="D52" i="3"/>
  <c r="D50" i="3"/>
  <c r="D84" i="3"/>
  <c r="D89" i="3" s="1"/>
  <c r="D152" i="3" s="1"/>
  <c r="D84" i="2"/>
  <c r="D89" i="2"/>
  <c r="D152" i="2" s="1"/>
  <c r="D57" i="2"/>
  <c r="D75" i="2" s="1"/>
  <c r="D77" i="2" s="1"/>
  <c r="E9" i="13" l="1"/>
  <c r="E10" i="13" s="1"/>
  <c r="E11" i="13" s="1"/>
  <c r="E12" i="13" s="1"/>
  <c r="D110" i="2"/>
  <c r="C10" i="13"/>
  <c r="C11" i="13" s="1"/>
  <c r="I13" i="13"/>
  <c r="I12" i="13"/>
  <c r="D51" i="7"/>
  <c r="D74" i="7"/>
  <c r="D53" i="7"/>
  <c r="D52" i="7"/>
  <c r="D49" i="7"/>
  <c r="D50" i="7"/>
  <c r="D55" i="7"/>
  <c r="D54" i="7"/>
  <c r="D56" i="7"/>
  <c r="D57" i="3"/>
  <c r="D75" i="3" s="1"/>
  <c r="D77" i="3"/>
  <c r="D110" i="3" s="1"/>
  <c r="D151" i="2"/>
  <c r="D103" i="2"/>
  <c r="D102" i="2"/>
  <c r="D111" i="2"/>
  <c r="D118" i="2" s="1"/>
  <c r="D100" i="2"/>
  <c r="D98" i="2"/>
  <c r="D101" i="2"/>
  <c r="D99" i="2"/>
  <c r="E13" i="13" l="1"/>
  <c r="E24" i="13" s="1"/>
  <c r="I18" i="13"/>
  <c r="I23" i="13"/>
  <c r="C12" i="13"/>
  <c r="C13" i="13"/>
  <c r="E18" i="13"/>
  <c r="E23" i="13"/>
  <c r="I19" i="13"/>
  <c r="I24" i="13"/>
  <c r="D57" i="7"/>
  <c r="D75" i="7" s="1"/>
  <c r="D77" i="7"/>
  <c r="D110" i="7" s="1"/>
  <c r="D151" i="3"/>
  <c r="D99" i="3"/>
  <c r="D98" i="3"/>
  <c r="D111" i="3"/>
  <c r="D118" i="3" s="1"/>
  <c r="D102" i="3"/>
  <c r="D101" i="3"/>
  <c r="D103" i="3"/>
  <c r="D100" i="3"/>
  <c r="D104" i="2"/>
  <c r="D117" i="2" s="1"/>
  <c r="D119" i="2" s="1"/>
  <c r="D153" i="2" s="1"/>
  <c r="E19" i="13" l="1"/>
  <c r="E20" i="13" s="1"/>
  <c r="E25" i="13"/>
  <c r="C19" i="13"/>
  <c r="C24" i="13"/>
  <c r="I25" i="13"/>
  <c r="C18" i="13"/>
  <c r="C23" i="13"/>
  <c r="I20" i="13"/>
  <c r="D151" i="7"/>
  <c r="D100" i="7"/>
  <c r="D102" i="7"/>
  <c r="D99" i="7"/>
  <c r="D98" i="7"/>
  <c r="D111" i="7"/>
  <c r="D118" i="7" s="1"/>
  <c r="D103" i="7"/>
  <c r="D101" i="7"/>
  <c r="D104" i="3"/>
  <c r="D117" i="3" s="1"/>
  <c r="D119" i="3" s="1"/>
  <c r="D153" i="3" s="1"/>
  <c r="C20" i="13" l="1"/>
  <c r="A42" i="13" s="1"/>
  <c r="C25" i="13"/>
  <c r="A44" i="13" s="1"/>
  <c r="D104" i="7"/>
  <c r="D117" i="7" s="1"/>
  <c r="D119" i="7" s="1"/>
  <c r="D153" i="7" s="1"/>
  <c r="F19" i="15" l="1"/>
  <c r="E28" i="15" s="1"/>
  <c r="F28" i="15" l="1"/>
  <c r="A46" i="13"/>
  <c r="F18" i="15"/>
  <c r="F24" i="15" l="1"/>
  <c r="D129" i="16" l="1"/>
  <c r="D154" i="16" s="1"/>
  <c r="D155" i="16" s="1"/>
  <c r="D129" i="7"/>
  <c r="D154" i="7" s="1"/>
  <c r="D155" i="7" s="1"/>
  <c r="D135" i="7" s="1"/>
  <c r="D129" i="3"/>
  <c r="D154" i="3" s="1"/>
  <c r="D155" i="3" s="1"/>
  <c r="D129" i="2"/>
  <c r="D154" i="2" s="1"/>
  <c r="D155" i="2" s="1"/>
  <c r="D135" i="3" l="1"/>
  <c r="D136" i="3" s="1"/>
  <c r="D137" i="3" s="1"/>
  <c r="D136" i="7"/>
  <c r="D137" i="7" s="1"/>
  <c r="D135" i="2"/>
  <c r="D136" i="2" s="1"/>
  <c r="D137" i="2" s="1"/>
  <c r="D135" i="16"/>
  <c r="D136" i="16" s="1"/>
  <c r="D137" i="16" s="1"/>
  <c r="D144" i="16" s="1"/>
  <c r="D156" i="16" s="1"/>
  <c r="D157" i="16" s="1"/>
  <c r="D144" i="7" l="1"/>
  <c r="D156" i="7" s="1"/>
  <c r="D157" i="7" s="1"/>
  <c r="C12" i="15"/>
  <c r="E12" i="15" s="1"/>
  <c r="F12" i="15" s="1"/>
  <c r="D140" i="16"/>
  <c r="D139" i="16"/>
  <c r="D138" i="16"/>
  <c r="D141" i="16"/>
  <c r="D143" i="16"/>
  <c r="D142" i="16"/>
  <c r="D144" i="2"/>
  <c r="D156" i="2" s="1"/>
  <c r="D157" i="2" s="1"/>
  <c r="D144" i="3"/>
  <c r="D156" i="3" s="1"/>
  <c r="D157" i="3" s="1"/>
  <c r="C11" i="15" l="1"/>
  <c r="E11" i="15" s="1"/>
  <c r="F11" i="15" s="1"/>
  <c r="D139" i="3"/>
  <c r="D142" i="3"/>
  <c r="D140" i="3"/>
  <c r="D138" i="3"/>
  <c r="D143" i="3"/>
  <c r="D141" i="3"/>
  <c r="C10" i="15"/>
  <c r="E10" i="15" s="1"/>
  <c r="D141" i="2"/>
  <c r="D139" i="2"/>
  <c r="D143" i="2"/>
  <c r="D140" i="2"/>
  <c r="D138" i="2"/>
  <c r="D142" i="2"/>
  <c r="C13" i="15"/>
  <c r="E13" i="15" s="1"/>
  <c r="F13" i="15" s="1"/>
  <c r="D140" i="7"/>
  <c r="D138" i="7"/>
  <c r="D141" i="7"/>
  <c r="D139" i="7"/>
  <c r="D143" i="7"/>
  <c r="D142" i="7"/>
  <c r="F10" i="15" l="1"/>
  <c r="E14" i="15"/>
  <c r="F14" i="15" l="1"/>
  <c r="F27" i="15" s="1"/>
  <c r="F29" i="15" s="1"/>
  <c r="E23" i="15"/>
  <c r="E27" i="15"/>
  <c r="F23" i="15" l="1"/>
  <c r="F25" i="15" s="1"/>
  <c r="F31" i="15" s="1"/>
</calcChain>
</file>

<file path=xl/sharedStrings.xml><?xml version="1.0" encoding="utf-8"?>
<sst xmlns="http://schemas.openxmlformats.org/spreadsheetml/2006/main" count="842" uniqueCount="159">
  <si>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</si>
  <si>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</si>
  <si>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</si>
  <si>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</si>
  <si>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</si>
  <si>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</si>
  <si>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</si>
  <si>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</si>
  <si>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</si>
  <si>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</si>
  <si>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</si>
  <si>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</si>
  <si>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</si>
  <si>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</si>
  <si>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</si>
  <si>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</si>
  <si>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</si>
  <si>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</si>
  <si>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</si>
  <si>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</si>
  <si>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</si>
  <si>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</si>
  <si>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</si>
  <si>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</si>
  <si>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</si>
  <si>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</si>
  <si>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</si>
  <si>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</si>
  <si>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</si>
  <si>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</si>
  <si>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</si>
  <si>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</si>
  <si>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</si>
  <si>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</si>
  <si>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</si>
  <si>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</si>
  <si>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</si>
  <si>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</si>
  <si>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</si>
  <si>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</si>
  <si>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</si>
  <si>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</si>
  <si>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</si>
  <si>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</si>
  <si>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</si>
  <si>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</si>
  <si>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</si>
  <si>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</si>
  <si>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</si>
  <si>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</si>
  <si>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</si>
  <si>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</si>
  <si>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</si>
  <si>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</si>
  <si>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</si>
  <si>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</si>
  <si>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</si>
  <si>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</si>
  <si>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</si>
  <si>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</si>
  <si>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</si>
  <si>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</si>
  <si>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</si>
  <si>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</si>
  <si>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</si>
  <si>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</si>
  <si>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</si>
  <si>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</si>
  <si>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</si>
  <si>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</si>
  <si>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</si>
  <si>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</si>
  <si>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</si>
  <si>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</si>
  <si>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</si>
  <si>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</si>
  <si>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</si>
  <si>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</si>
  <si>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</si>
  <si>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</si>
  <si>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</si>
  <si>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</si>
  <si>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</si>
  <si>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</si>
  <si>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</si>
  <si>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</si>
  <si>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</si>
  <si>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</si>
  <si>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</si>
  <si>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</si>
  <si>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</si>
  <si>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</si>
  <si>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</si>
  <si>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</si>
  <si>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</si>
  <si>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</si>
  <si>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</si>
  <si>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</si>
  <si>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</si>
  <si>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</si>
  <si>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</si>
  <si>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</si>
  <si>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</si>
  <si>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</si>
  <si>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</si>
  <si>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posto de serviço</t>
  </si>
  <si>
    <t>Supervisor</t>
  </si>
  <si>
    <t>BA000008/2022 - SEAC x SINDILIMP</t>
  </si>
  <si>
    <t>Assistência Médica</t>
  </si>
  <si>
    <t>Assistência Odontológica</t>
  </si>
  <si>
    <t>Seguro de Vida</t>
  </si>
  <si>
    <t>posto</t>
  </si>
  <si>
    <t>remuneração</t>
  </si>
  <si>
    <t>encargos</t>
  </si>
  <si>
    <t>custos indiretos</t>
  </si>
  <si>
    <t>lucro</t>
  </si>
  <si>
    <t>tributos</t>
  </si>
  <si>
    <t>subtotal</t>
  </si>
  <si>
    <t>v.u. hora normal</t>
  </si>
  <si>
    <t>v.u. hora extra dom-fer</t>
  </si>
  <si>
    <t>HE dom-fer</t>
  </si>
  <si>
    <t>v.u. hora extra seg-sab</t>
  </si>
  <si>
    <t>HE seg-sab</t>
  </si>
  <si>
    <t>5.3.2. HORAS EXTRAS</t>
  </si>
  <si>
    <t>item</t>
  </si>
  <si>
    <t>serviço</t>
  </si>
  <si>
    <t>valor por posto</t>
  </si>
  <si>
    <t>quantidade de postos</t>
  </si>
  <si>
    <t>valor mensal</t>
  </si>
  <si>
    <t>valor anual</t>
  </si>
  <si>
    <t>total</t>
  </si>
  <si>
    <t>horas extras - tópico 5.3.2</t>
  </si>
  <si>
    <t>total estimado</t>
  </si>
  <si>
    <t>ano não eleitoral</t>
  </si>
  <si>
    <t>valor ano não eleitoral</t>
  </si>
  <si>
    <t>ano eleitoral</t>
  </si>
  <si>
    <t>valor ano eleitoral</t>
  </si>
  <si>
    <t>VALOR TOTAL ESTIMADO - 24 MESES</t>
  </si>
  <si>
    <t>Equipamentos de Proteção Individual</t>
  </si>
  <si>
    <t>Valor total estimado</t>
  </si>
  <si>
    <t>Ano Eleitoral</t>
  </si>
  <si>
    <t>Total por Categoria Profissional</t>
  </si>
  <si>
    <t>TOTAL COM HORA EXTRA</t>
  </si>
  <si>
    <t>Ano eleitoral</t>
  </si>
  <si>
    <t>Ano Não Eleitoral</t>
  </si>
  <si>
    <t>Sábados</t>
  </si>
  <si>
    <t>Domingos</t>
  </si>
  <si>
    <t>QTD</t>
  </si>
  <si>
    <t>VALOR</t>
  </si>
  <si>
    <t>TOTAL</t>
  </si>
  <si>
    <t>c. indiretos</t>
  </si>
  <si>
    <t>SUBTOTAL</t>
  </si>
  <si>
    <t>Assistente de Rotinas Administrativas</t>
  </si>
  <si>
    <t>Auxiliar Administrativo I</t>
  </si>
  <si>
    <t>Auxiliar Administrativo II</t>
  </si>
  <si>
    <t>postos  - tópico 4</t>
  </si>
  <si>
    <t>Valores referenciais</t>
  </si>
  <si>
    <t>Total com hora extra em ano não eleitoral</t>
  </si>
  <si>
    <t>Total com hora extra em ano eleitoral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</si>
</sst>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3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108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12" applyFont="1"/>
    <xf numFmtId="0" fontId="8" fillId="0" borderId="0" xfId="12"/>
    <xf numFmtId="0" fontId="9" fillId="0" borderId="0" xfId="12" applyFont="1" applyAlignment="1">
      <alignment horizontal="center" vertical="center" wrapText="1"/>
    </xf>
    <xf numFmtId="0" fontId="8" fillId="0" borderId="0" xfId="12" applyAlignment="1">
      <alignment horizontal="center" vertical="center" wrapText="1"/>
    </xf>
    <xf numFmtId="0" fontId="10" fillId="0" borderId="0" xfId="12" applyFont="1"/>
    <xf numFmtId="165" fontId="10" fillId="0" borderId="0" xfId="12" applyNumberFormat="1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2" fillId="0" borderId="0" xfId="0" applyFont="1"/>
    <xf numFmtId="0" fontId="11" fillId="0" borderId="0" xfId="0" applyFont="1"/>
    <xf numFmtId="166" fontId="12" fillId="0" borderId="0" xfId="0" applyNumberFormat="1" applyFont="1"/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/>
    <xf numFmtId="43" fontId="12" fillId="0" borderId="5" xfId="0" applyNumberFormat="1" applyFont="1" applyBorder="1"/>
    <xf numFmtId="0" fontId="12" fillId="0" borderId="5" xfId="0" applyFont="1" applyBorder="1" applyAlignment="1">
      <alignment horizontal="center"/>
    </xf>
    <xf numFmtId="43" fontId="12" fillId="0" borderId="5" xfId="10" applyFont="1" applyBorder="1"/>
    <xf numFmtId="43" fontId="11" fillId="7" borderId="5" xfId="0" applyNumberFormat="1" applyFont="1" applyFill="1" applyBorder="1"/>
    <xf numFmtId="43" fontId="12" fillId="0" borderId="0" xfId="0" applyNumberFormat="1" applyFont="1"/>
    <xf numFmtId="165" fontId="13" fillId="0" borderId="0" xfId="12" applyNumberFormat="1" applyFont="1"/>
    <xf numFmtId="165" fontId="9" fillId="0" borderId="0" xfId="12" applyNumberFormat="1" applyFont="1" applyBorder="1"/>
    <xf numFmtId="0" fontId="9" fillId="0" borderId="0" xfId="12" applyFont="1" applyBorder="1"/>
    <xf numFmtId="9" fontId="9" fillId="0" borderId="0" xfId="12" applyNumberFormat="1" applyFont="1" applyBorder="1"/>
    <xf numFmtId="9" fontId="9" fillId="0" borderId="0" xfId="11" applyFont="1" applyBorder="1"/>
    <xf numFmtId="0" fontId="9" fillId="6" borderId="5" xfId="12" applyFont="1" applyFill="1" applyBorder="1" applyAlignment="1">
      <alignment horizontal="center" vertical="center" wrapText="1"/>
    </xf>
    <xf numFmtId="0" fontId="9" fillId="0" borderId="5" xfId="12" applyFont="1" applyBorder="1"/>
    <xf numFmtId="0" fontId="9" fillId="0" borderId="6" xfId="12" applyFont="1" applyBorder="1"/>
    <xf numFmtId="165" fontId="9" fillId="0" borderId="8" xfId="12" applyNumberFormat="1" applyFont="1" applyBorder="1"/>
    <xf numFmtId="10" fontId="9" fillId="0" borderId="5" xfId="12" applyNumberFormat="1" applyFont="1" applyBorder="1"/>
    <xf numFmtId="165" fontId="9" fillId="0" borderId="5" xfId="12" applyNumberFormat="1" applyFont="1" applyBorder="1"/>
    <xf numFmtId="9" fontId="9" fillId="0" borderId="5" xfId="12" applyNumberFormat="1" applyFont="1" applyBorder="1"/>
    <xf numFmtId="165" fontId="13" fillId="0" borderId="5" xfId="12" applyNumberFormat="1" applyFont="1" applyBorder="1"/>
    <xf numFmtId="0" fontId="13" fillId="0" borderId="0" xfId="12" applyFont="1"/>
    <xf numFmtId="0" fontId="13" fillId="0" borderId="0" xfId="12" applyFont="1" applyAlignment="1">
      <alignment horizontal="left" vertical="top"/>
    </xf>
    <xf numFmtId="0" fontId="9" fillId="0" borderId="5" xfId="12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6" borderId="5" xfId="12" applyFont="1" applyFill="1" applyBorder="1" applyAlignment="1">
      <alignment horizontal="center" vertical="center" wrapText="1"/>
    </xf>
    <xf numFmtId="0" fontId="9" fillId="6" borderId="6" xfId="12" applyFont="1" applyFill="1" applyBorder="1" applyAlignment="1">
      <alignment horizontal="center"/>
    </xf>
    <xf numFmtId="0" fontId="9" fillId="6" borderId="7" xfId="12" applyFont="1" applyFill="1" applyBorder="1" applyAlignment="1">
      <alignment horizontal="center"/>
    </xf>
    <xf numFmtId="0" fontId="9" fillId="6" borderId="8" xfId="12" applyFont="1" applyFill="1" applyBorder="1" applyAlignment="1">
      <alignment horizontal="center"/>
    </xf>
    <xf numFmtId="0" fontId="9" fillId="6" borderId="5" xfId="12" applyFont="1" applyFill="1" applyBorder="1" applyAlignment="1">
      <alignment horizontal="center"/>
    </xf>
    <xf numFmtId="0" fontId="13" fillId="0" borderId="9" xfId="12" applyFont="1" applyBorder="1" applyAlignment="1">
      <alignment horizontal="left" vertical="top"/>
    </xf>
    <xf numFmtId="0" fontId="13" fillId="0" borderId="10" xfId="12" applyFont="1" applyBorder="1" applyAlignment="1">
      <alignment horizontal="left" vertical="top"/>
    </xf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5" xfId="0" applyFont="1" applyBorder="1" applyAlignment="1">
      <alignment horizontal="center"/>
    </xf>
    <xf numFmtId="0" fontId="11" fillId="7" borderId="6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7" borderId="8" xfId="0" applyFont="1" applyFill="1" applyBorder="1" applyAlignment="1">
      <alignment horizontal="center"/>
    </xf>
    <xf numFmtId="0" fontId="11" fillId="7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</cellXfs>
  <cellStyles count="13">
    <cellStyle name="Normal" xfId="0" builtinId="0"/>
    <cellStyle name="Normal 2" xfId="1"/>
    <cellStyle name="Normal 3" xfId="12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1209676</xdr:colOff>
      <xdr:row>0</xdr:row>
      <xdr:rowOff>0</xdr:rowOff>
    </xdr:from>
    <xdr:to>
      <xdr:col>3</xdr:col>
      <xdr:colOff>588569</xdr:colOff>
      <xdr:row>4</xdr:row>
      <xdr:rowOff>114300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6" y="0"/>
          <a:ext cx="1903018" cy="723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92449090531\Downloads\PLANILHA%20v1SEAQUI%20-%20protocolo_insumos-divers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1"/>
      <sheetName val="Item2"/>
      <sheetName val="Item3"/>
      <sheetName val="Item4"/>
      <sheetName val="Item5"/>
      <sheetName val="Item6"/>
      <sheetName val="Item7"/>
      <sheetName val="Item8"/>
      <sheetName val="Item9"/>
      <sheetName val="Item10"/>
      <sheetName val="Item12"/>
      <sheetName val="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7">
          <cell r="F17">
            <v>45.771666666666668</v>
          </cell>
        </row>
        <row r="18">
          <cell r="F18">
            <v>37.841666666666669</v>
          </cell>
        </row>
        <row r="23">
          <cell r="F23">
            <v>117.04</v>
          </cell>
        </row>
        <row r="32">
          <cell r="F32">
            <v>1.135327272727273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42" zoomScale="115" zoomScaleNormal="115" workbookViewId="0">
      <selection activeCell="D157" sqref="D15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9" t="s">
        <v>0</v>
      </c>
      <c r="B1" s="69"/>
      <c r="C1" s="69"/>
      <c r="D1" s="69"/>
    </row>
    <row r="2" spans="1:4" ht="15.75" x14ac:dyDescent="0.25">
      <c r="A2" s="21"/>
      <c r="B2" s="21"/>
      <c r="C2" s="21"/>
      <c r="D2" s="21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70" t="s">
        <v>96</v>
      </c>
      <c r="B12" s="70"/>
      <c r="C12" s="27" t="s">
        <v>97</v>
      </c>
      <c r="D12" s="25" t="s">
        <v>98</v>
      </c>
    </row>
    <row r="13" spans="1:4" x14ac:dyDescent="0.2">
      <c r="A13" s="71" t="s">
        <v>152</v>
      </c>
      <c r="B13" s="71"/>
      <c r="C13" s="23" t="s">
        <v>105</v>
      </c>
      <c r="D13" s="23">
        <v>14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72" t="str">
        <f>A13</f>
        <v>Assistente de Rotinas Administrativas</v>
      </c>
      <c r="D17" s="73"/>
    </row>
    <row r="18" spans="1:4" x14ac:dyDescent="0.2">
      <c r="A18" s="5">
        <v>2</v>
      </c>
      <c r="B18" s="5" t="s">
        <v>99</v>
      </c>
      <c r="C18" s="72"/>
      <c r="D18" s="73"/>
    </row>
    <row r="19" spans="1:4" x14ac:dyDescent="0.2">
      <c r="A19" s="5">
        <v>3</v>
      </c>
      <c r="B19" s="5" t="s">
        <v>76</v>
      </c>
      <c r="C19" s="74">
        <v>1492.53</v>
      </c>
      <c r="D19" s="75"/>
    </row>
    <row r="20" spans="1:4" x14ac:dyDescent="0.2">
      <c r="A20" s="5">
        <v>4</v>
      </c>
      <c r="B20" s="5" t="s">
        <v>77</v>
      </c>
      <c r="C20" s="72" t="s">
        <v>107</v>
      </c>
      <c r="D20" s="73"/>
    </row>
    <row r="21" spans="1:4" x14ac:dyDescent="0.2">
      <c r="A21" s="5">
        <v>5</v>
      </c>
      <c r="B21" s="5" t="s">
        <v>78</v>
      </c>
      <c r="C21" s="76">
        <v>44562</v>
      </c>
      <c r="D21" s="73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8">
        <v>1</v>
      </c>
      <c r="B25" s="77" t="s">
        <v>2</v>
      </c>
      <c r="C25" s="77"/>
      <c r="D25" s="28" t="s">
        <v>3</v>
      </c>
    </row>
    <row r="26" spans="1:4" x14ac:dyDescent="0.2">
      <c r="A26" s="27" t="s">
        <v>4</v>
      </c>
      <c r="B26" s="78" t="s">
        <v>5</v>
      </c>
      <c r="C26" s="78"/>
      <c r="D26" s="9">
        <f>C19</f>
        <v>1492.53</v>
      </c>
    </row>
    <row r="27" spans="1:4" x14ac:dyDescent="0.2">
      <c r="A27" s="27" t="s">
        <v>6</v>
      </c>
      <c r="B27" s="78" t="s">
        <v>7</v>
      </c>
      <c r="C27" s="78"/>
      <c r="D27" s="9"/>
    </row>
    <row r="28" spans="1:4" x14ac:dyDescent="0.2">
      <c r="A28" s="27" t="s">
        <v>8</v>
      </c>
      <c r="B28" s="78" t="s">
        <v>9</v>
      </c>
      <c r="C28" s="78"/>
      <c r="D28" s="9"/>
    </row>
    <row r="29" spans="1:4" x14ac:dyDescent="0.2">
      <c r="A29" s="27" t="s">
        <v>10</v>
      </c>
      <c r="B29" s="78" t="s">
        <v>11</v>
      </c>
      <c r="C29" s="78"/>
      <c r="D29" s="9"/>
    </row>
    <row r="30" spans="1:4" x14ac:dyDescent="0.2">
      <c r="A30" s="27" t="s">
        <v>12</v>
      </c>
      <c r="B30" s="78" t="s">
        <v>13</v>
      </c>
      <c r="C30" s="78"/>
      <c r="D30" s="9"/>
    </row>
    <row r="31" spans="1:4" x14ac:dyDescent="0.2">
      <c r="A31" s="27"/>
      <c r="B31" s="78"/>
      <c r="C31" s="78"/>
      <c r="D31" s="9"/>
    </row>
    <row r="32" spans="1:4" x14ac:dyDescent="0.2">
      <c r="A32" s="27" t="s">
        <v>14</v>
      </c>
      <c r="B32" s="78" t="s">
        <v>15</v>
      </c>
      <c r="C32" s="78"/>
      <c r="D32" s="9"/>
    </row>
    <row r="33" spans="1:4" x14ac:dyDescent="0.2">
      <c r="A33" s="77" t="s">
        <v>16</v>
      </c>
      <c r="B33" s="77"/>
      <c r="C33" s="77"/>
      <c r="D33" s="16">
        <f>SUM(D26:D32)</f>
        <v>1492.53</v>
      </c>
    </row>
    <row r="36" spans="1:4" x14ac:dyDescent="0.2">
      <c r="A36" s="79" t="s">
        <v>17</v>
      </c>
      <c r="B36" s="79"/>
      <c r="C36" s="79"/>
      <c r="D36" s="79"/>
    </row>
    <row r="37" spans="1:4" x14ac:dyDescent="0.2">
      <c r="A37" s="3"/>
    </row>
    <row r="38" spans="1:4" x14ac:dyDescent="0.2">
      <c r="A38" s="80" t="s">
        <v>18</v>
      </c>
      <c r="B38" s="80"/>
      <c r="C38" s="80"/>
      <c r="D38" s="80"/>
    </row>
    <row r="40" spans="1:4" x14ac:dyDescent="0.2">
      <c r="A40" s="28" t="s">
        <v>19</v>
      </c>
      <c r="B40" s="77" t="s">
        <v>20</v>
      </c>
      <c r="C40" s="77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124.32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165.82</v>
      </c>
    </row>
    <row r="43" spans="1:4" x14ac:dyDescent="0.2">
      <c r="A43" s="77" t="s">
        <v>16</v>
      </c>
      <c r="B43" s="77"/>
      <c r="C43" s="26">
        <f>SUM(C41:C42)</f>
        <v>0.19440000000000002</v>
      </c>
      <c r="D43" s="15">
        <f>SUM(D41:D42)</f>
        <v>290.14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356.53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44.56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53.48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26.74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17.82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10.69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3.56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142.61000000000001</v>
      </c>
    </row>
    <row r="57" spans="1:4" x14ac:dyDescent="0.2">
      <c r="A57" s="77" t="s">
        <v>37</v>
      </c>
      <c r="B57" s="77"/>
      <c r="C57" s="11">
        <f>SUM(C49:C56)</f>
        <v>0.36800000000000005</v>
      </c>
      <c r="D57" s="15">
        <f>SUM(D49:D56)</f>
        <v>655.99</v>
      </c>
    </row>
    <row r="60" spans="1:4" x14ac:dyDescent="0.2">
      <c r="A60" s="80" t="s">
        <v>38</v>
      </c>
      <c r="B60" s="80"/>
      <c r="C60" s="80"/>
      <c r="D60" s="80"/>
    </row>
    <row r="62" spans="1:4" x14ac:dyDescent="0.2">
      <c r="A62" s="28" t="s">
        <v>39</v>
      </c>
      <c r="B62" s="81" t="s">
        <v>40</v>
      </c>
      <c r="C62" s="81"/>
      <c r="D62" s="28" t="s">
        <v>3</v>
      </c>
    </row>
    <row r="63" spans="1:4" x14ac:dyDescent="0.2">
      <c r="A63" s="27" t="s">
        <v>4</v>
      </c>
      <c r="B63" s="78" t="s">
        <v>41</v>
      </c>
      <c r="C63" s="78"/>
      <c r="D63" s="9">
        <f>(23*2*4.9)-(D26*0.06)</f>
        <v>135.84820000000002</v>
      </c>
    </row>
    <row r="64" spans="1:4" x14ac:dyDescent="0.2">
      <c r="A64" s="27" t="s">
        <v>6</v>
      </c>
      <c r="B64" s="78" t="s">
        <v>42</v>
      </c>
      <c r="C64" s="78"/>
      <c r="D64" s="9">
        <f>13.1*0.8*23</f>
        <v>241.04000000000002</v>
      </c>
    </row>
    <row r="65" spans="1:5" x14ac:dyDescent="0.2">
      <c r="A65" s="27" t="s">
        <v>8</v>
      </c>
      <c r="B65" s="78" t="s">
        <v>108</v>
      </c>
      <c r="C65" s="78"/>
      <c r="D65" s="9">
        <v>122.19</v>
      </c>
    </row>
    <row r="66" spans="1:5" x14ac:dyDescent="0.2">
      <c r="A66" s="27" t="s">
        <v>10</v>
      </c>
      <c r="B66" s="78" t="s">
        <v>109</v>
      </c>
      <c r="C66" s="78"/>
      <c r="D66" s="9">
        <v>11.11</v>
      </c>
    </row>
    <row r="67" spans="1:5" x14ac:dyDescent="0.2">
      <c r="A67" s="27" t="s">
        <v>12</v>
      </c>
      <c r="B67" s="78" t="s">
        <v>110</v>
      </c>
      <c r="C67" s="78"/>
      <c r="D67" s="9">
        <v>3.81</v>
      </c>
    </row>
    <row r="68" spans="1:5" x14ac:dyDescent="0.2">
      <c r="A68" s="77" t="s">
        <v>16</v>
      </c>
      <c r="B68" s="77"/>
      <c r="C68" s="77"/>
      <c r="D68" s="15">
        <f>SUM(D63:D67)</f>
        <v>513.9982</v>
      </c>
    </row>
    <row r="71" spans="1:5" x14ac:dyDescent="0.2">
      <c r="A71" s="80" t="s">
        <v>43</v>
      </c>
      <c r="B71" s="80"/>
      <c r="C71" s="80"/>
      <c r="D71" s="80"/>
    </row>
    <row r="73" spans="1:5" x14ac:dyDescent="0.2">
      <c r="A73" s="28">
        <v>2</v>
      </c>
      <c r="B73" s="81" t="s">
        <v>44</v>
      </c>
      <c r="C73" s="81"/>
      <c r="D73" s="28" t="s">
        <v>3</v>
      </c>
    </row>
    <row r="74" spans="1:5" x14ac:dyDescent="0.2">
      <c r="A74" s="27" t="s">
        <v>19</v>
      </c>
      <c r="B74" s="78" t="s">
        <v>20</v>
      </c>
      <c r="C74" s="78"/>
      <c r="D74" s="10">
        <f>D43</f>
        <v>290.14</v>
      </c>
    </row>
    <row r="75" spans="1:5" x14ac:dyDescent="0.2">
      <c r="A75" s="27" t="s">
        <v>24</v>
      </c>
      <c r="B75" s="78" t="s">
        <v>25</v>
      </c>
      <c r="C75" s="78"/>
      <c r="D75" s="10">
        <f>D57</f>
        <v>655.99</v>
      </c>
    </row>
    <row r="76" spans="1:5" x14ac:dyDescent="0.2">
      <c r="A76" s="27" t="s">
        <v>39</v>
      </c>
      <c r="B76" s="78" t="s">
        <v>40</v>
      </c>
      <c r="C76" s="78"/>
      <c r="D76" s="10">
        <f>D68</f>
        <v>513.9982</v>
      </c>
    </row>
    <row r="77" spans="1:5" x14ac:dyDescent="0.2">
      <c r="A77" s="77" t="s">
        <v>16</v>
      </c>
      <c r="B77" s="77"/>
      <c r="C77" s="77"/>
      <c r="D77" s="15">
        <f>SUM(D74:D76)</f>
        <v>1460.1282000000001</v>
      </c>
    </row>
    <row r="78" spans="1:5" x14ac:dyDescent="0.2">
      <c r="A78" s="4"/>
      <c r="E78" s="14"/>
    </row>
    <row r="80" spans="1:5" x14ac:dyDescent="0.2">
      <c r="A80" s="79" t="s">
        <v>45</v>
      </c>
      <c r="B80" s="79"/>
      <c r="C80" s="79"/>
      <c r="D80" s="79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81" t="s">
        <v>46</v>
      </c>
      <c r="C82" s="81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6.11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0.48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2.38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27.46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10.1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45.37</v>
      </c>
    </row>
    <row r="89" spans="1:5" x14ac:dyDescent="0.2">
      <c r="A89" s="84" t="s">
        <v>16</v>
      </c>
      <c r="B89" s="85"/>
      <c r="C89" s="86"/>
      <c r="D89" s="15">
        <f>SUM(D83:D88)</f>
        <v>91.9</v>
      </c>
    </row>
    <row r="92" spans="1:5" x14ac:dyDescent="0.2">
      <c r="A92" s="79" t="s">
        <v>52</v>
      </c>
      <c r="B92" s="79"/>
      <c r="C92" s="79"/>
      <c r="D92" s="79"/>
    </row>
    <row r="95" spans="1:5" x14ac:dyDescent="0.2">
      <c r="A95" s="80" t="s">
        <v>79</v>
      </c>
      <c r="B95" s="80"/>
      <c r="C95" s="80"/>
      <c r="D95" s="80"/>
    </row>
    <row r="96" spans="1:5" x14ac:dyDescent="0.2">
      <c r="A96" s="3"/>
    </row>
    <row r="97" spans="1:6" x14ac:dyDescent="0.2">
      <c r="A97" s="28" t="s">
        <v>53</v>
      </c>
      <c r="B97" s="81" t="s">
        <v>80</v>
      </c>
      <c r="C97" s="81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28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16.739999999999998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0.6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10.039999999999999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3.38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77" t="s">
        <v>37</v>
      </c>
      <c r="B104" s="77"/>
      <c r="C104" s="77"/>
      <c r="D104" s="15">
        <f>SUM(D98:D103)</f>
        <v>58.76</v>
      </c>
      <c r="E104" s="13"/>
      <c r="F104" s="13"/>
    </row>
    <row r="107" spans="1:6" x14ac:dyDescent="0.2">
      <c r="A107" s="80" t="s">
        <v>87</v>
      </c>
      <c r="B107" s="80"/>
      <c r="C107" s="80"/>
      <c r="D107" s="80"/>
    </row>
    <row r="108" spans="1:6" x14ac:dyDescent="0.2">
      <c r="A108" s="3"/>
    </row>
    <row r="109" spans="1:6" x14ac:dyDescent="0.2">
      <c r="A109" s="28" t="s">
        <v>54</v>
      </c>
      <c r="B109" s="81" t="s">
        <v>88</v>
      </c>
      <c r="C109" s="81"/>
      <c r="D109" s="28" t="s">
        <v>3</v>
      </c>
    </row>
    <row r="110" spans="1:6" x14ac:dyDescent="0.2">
      <c r="A110" s="27" t="s">
        <v>4</v>
      </c>
      <c r="B110" s="87" t="s">
        <v>89</v>
      </c>
      <c r="C110" s="88"/>
      <c r="D110" s="9">
        <f>((D33+D77+D89)/220)*22*0</f>
        <v>0</v>
      </c>
    </row>
    <row r="111" spans="1:6" x14ac:dyDescent="0.2">
      <c r="A111" s="77" t="s">
        <v>16</v>
      </c>
      <c r="B111" s="77"/>
      <c r="C111" s="77"/>
      <c r="D111" s="15">
        <f>SUM(D110)</f>
        <v>0</v>
      </c>
    </row>
    <row r="114" spans="1:4" x14ac:dyDescent="0.2">
      <c r="A114" s="80" t="s">
        <v>55</v>
      </c>
      <c r="B114" s="80"/>
      <c r="C114" s="80"/>
      <c r="D114" s="80"/>
    </row>
    <row r="115" spans="1:4" x14ac:dyDescent="0.2">
      <c r="A115" s="3"/>
    </row>
    <row r="116" spans="1:4" x14ac:dyDescent="0.2">
      <c r="A116" s="28">
        <v>4</v>
      </c>
      <c r="B116" s="77" t="s">
        <v>56</v>
      </c>
      <c r="C116" s="77"/>
      <c r="D116" s="28" t="s">
        <v>3</v>
      </c>
    </row>
    <row r="117" spans="1:4" x14ac:dyDescent="0.2">
      <c r="A117" s="27" t="s">
        <v>53</v>
      </c>
      <c r="B117" s="78" t="s">
        <v>80</v>
      </c>
      <c r="C117" s="78"/>
      <c r="D117" s="10">
        <f>D104</f>
        <v>58.76</v>
      </c>
    </row>
    <row r="118" spans="1:4" x14ac:dyDescent="0.2">
      <c r="A118" s="27" t="s">
        <v>54</v>
      </c>
      <c r="B118" s="78" t="s">
        <v>88</v>
      </c>
      <c r="C118" s="78"/>
      <c r="D118" s="10">
        <f>D111</f>
        <v>0</v>
      </c>
    </row>
    <row r="119" spans="1:4" x14ac:dyDescent="0.2">
      <c r="A119" s="77" t="s">
        <v>16</v>
      </c>
      <c r="B119" s="77"/>
      <c r="C119" s="77"/>
      <c r="D119" s="15">
        <f>SUM(D117:D118)</f>
        <v>58.76</v>
      </c>
    </row>
    <row r="122" spans="1:4" x14ac:dyDescent="0.2">
      <c r="A122" s="79" t="s">
        <v>57</v>
      </c>
      <c r="B122" s="79"/>
      <c r="C122" s="79"/>
      <c r="D122" s="79"/>
    </row>
    <row r="124" spans="1:4" x14ac:dyDescent="0.2">
      <c r="A124" s="28">
        <v>5</v>
      </c>
      <c r="B124" s="83" t="s">
        <v>58</v>
      </c>
      <c r="C124" s="83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f>[1]TOTAL!$F$18</f>
        <v>37.841666666666669</v>
      </c>
    </row>
    <row r="126" spans="1:4" x14ac:dyDescent="0.2">
      <c r="A126" s="27" t="s">
        <v>6</v>
      </c>
      <c r="B126" s="29" t="s">
        <v>60</v>
      </c>
      <c r="C126" s="29"/>
      <c r="D126" s="9"/>
    </row>
    <row r="127" spans="1:4" x14ac:dyDescent="0.2">
      <c r="A127" s="27" t="s">
        <v>8</v>
      </c>
      <c r="B127" s="29" t="s">
        <v>61</v>
      </c>
      <c r="C127" s="29"/>
      <c r="D127" s="9">
        <f>[1]TOTAL!$F$32</f>
        <v>1.135327272727273</v>
      </c>
    </row>
    <row r="128" spans="1:4" x14ac:dyDescent="0.2">
      <c r="A128" s="27" t="s">
        <v>10</v>
      </c>
      <c r="B128" s="29" t="s">
        <v>138</v>
      </c>
      <c r="C128" s="29"/>
      <c r="D128" s="9">
        <v>0</v>
      </c>
    </row>
    <row r="129" spans="1:4" x14ac:dyDescent="0.2">
      <c r="A129" s="77" t="s">
        <v>37</v>
      </c>
      <c r="B129" s="77"/>
      <c r="C129" s="77"/>
      <c r="D129" s="16">
        <f>SUM(D125:D128)</f>
        <v>38.976993939393942</v>
      </c>
    </row>
    <row r="132" spans="1:4" x14ac:dyDescent="0.2">
      <c r="A132" s="79" t="s">
        <v>62</v>
      </c>
      <c r="B132" s="79"/>
      <c r="C132" s="79"/>
      <c r="D132" s="79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157.11475969696971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197.96459721818181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331.16901877276206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24.88551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114.8562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191.42700000000002</v>
      </c>
    </row>
    <row r="144" spans="1:4" ht="13.5" x14ac:dyDescent="0.2">
      <c r="A144" s="84" t="s">
        <v>37</v>
      </c>
      <c r="B144" s="85"/>
      <c r="C144" s="17">
        <f>(1+C136)*(1+C135)/(1-C137)-1</f>
        <v>0.21839080459770144</v>
      </c>
      <c r="D144" s="15">
        <f>SUM(D135:D137)</f>
        <v>686.24837568791349</v>
      </c>
    </row>
    <row r="147" spans="1:4" x14ac:dyDescent="0.2">
      <c r="A147" s="79" t="s">
        <v>70</v>
      </c>
      <c r="B147" s="79"/>
      <c r="C147" s="79"/>
      <c r="D147" s="79"/>
    </row>
    <row r="149" spans="1:4" x14ac:dyDescent="0.2">
      <c r="A149" s="28"/>
      <c r="B149" s="77" t="s">
        <v>71</v>
      </c>
      <c r="C149" s="77"/>
      <c r="D149" s="28" t="s">
        <v>3</v>
      </c>
    </row>
    <row r="150" spans="1:4" x14ac:dyDescent="0.2">
      <c r="A150" s="28" t="s">
        <v>4</v>
      </c>
      <c r="B150" s="78" t="s">
        <v>1</v>
      </c>
      <c r="C150" s="78"/>
      <c r="D150" s="18">
        <f>D33</f>
        <v>1492.53</v>
      </c>
    </row>
    <row r="151" spans="1:4" x14ac:dyDescent="0.2">
      <c r="A151" s="28" t="s">
        <v>6</v>
      </c>
      <c r="B151" s="78" t="s">
        <v>17</v>
      </c>
      <c r="C151" s="78"/>
      <c r="D151" s="18">
        <f>D77</f>
        <v>1460.1282000000001</v>
      </c>
    </row>
    <row r="152" spans="1:4" x14ac:dyDescent="0.2">
      <c r="A152" s="28" t="s">
        <v>8</v>
      </c>
      <c r="B152" s="78" t="s">
        <v>45</v>
      </c>
      <c r="C152" s="78"/>
      <c r="D152" s="18">
        <f>D89</f>
        <v>91.9</v>
      </c>
    </row>
    <row r="153" spans="1:4" x14ac:dyDescent="0.2">
      <c r="A153" s="28" t="s">
        <v>10</v>
      </c>
      <c r="B153" s="78" t="s">
        <v>52</v>
      </c>
      <c r="C153" s="78"/>
      <c r="D153" s="18">
        <f>D119</f>
        <v>58.76</v>
      </c>
    </row>
    <row r="154" spans="1:4" x14ac:dyDescent="0.2">
      <c r="A154" s="28" t="s">
        <v>12</v>
      </c>
      <c r="B154" s="78" t="s">
        <v>57</v>
      </c>
      <c r="C154" s="78"/>
      <c r="D154" s="18">
        <f>D129</f>
        <v>38.976993939393942</v>
      </c>
    </row>
    <row r="155" spans="1:4" x14ac:dyDescent="0.2">
      <c r="A155" s="77" t="s">
        <v>101</v>
      </c>
      <c r="B155" s="77"/>
      <c r="C155" s="77"/>
      <c r="D155" s="19">
        <f>SUM(D150:D154)</f>
        <v>3142.2951939393943</v>
      </c>
    </row>
    <row r="156" spans="1:4" x14ac:dyDescent="0.2">
      <c r="A156" s="28" t="s">
        <v>32</v>
      </c>
      <c r="B156" s="78" t="s">
        <v>72</v>
      </c>
      <c r="C156" s="78"/>
      <c r="D156" s="20">
        <f>D144</f>
        <v>686.24837568791349</v>
      </c>
    </row>
    <row r="157" spans="1:4" x14ac:dyDescent="0.2">
      <c r="A157" s="77" t="s">
        <v>73</v>
      </c>
      <c r="B157" s="77"/>
      <c r="C157" s="77"/>
      <c r="D157" s="19">
        <f>ROUND(SUM(D155:D156),2)</f>
        <v>3828.54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39" zoomScale="115" zoomScaleNormal="115" workbookViewId="0">
      <selection activeCell="D157" sqref="D15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9" t="s">
        <v>0</v>
      </c>
      <c r="B1" s="69"/>
      <c r="C1" s="69"/>
      <c r="D1" s="69"/>
    </row>
    <row r="2" spans="1:4" ht="15.75" x14ac:dyDescent="0.25">
      <c r="A2" s="21"/>
      <c r="B2" s="21"/>
      <c r="C2" s="21"/>
      <c r="D2" s="21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70" t="s">
        <v>96</v>
      </c>
      <c r="B12" s="70"/>
      <c r="C12" s="27" t="s">
        <v>97</v>
      </c>
      <c r="D12" s="25" t="s">
        <v>98</v>
      </c>
    </row>
    <row r="13" spans="1:4" x14ac:dyDescent="0.2">
      <c r="A13" s="71" t="s">
        <v>153</v>
      </c>
      <c r="B13" s="71"/>
      <c r="C13" s="23" t="s">
        <v>105</v>
      </c>
      <c r="D13" s="23">
        <v>3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72" t="str">
        <f>A13</f>
        <v>Auxiliar Administrativo I</v>
      </c>
      <c r="D17" s="73"/>
    </row>
    <row r="18" spans="1:4" x14ac:dyDescent="0.2">
      <c r="A18" s="5">
        <v>2</v>
      </c>
      <c r="B18" s="5" t="s">
        <v>99</v>
      </c>
      <c r="C18" s="72"/>
      <c r="D18" s="73"/>
    </row>
    <row r="19" spans="1:4" x14ac:dyDescent="0.2">
      <c r="A19" s="5">
        <v>3</v>
      </c>
      <c r="B19" s="5" t="s">
        <v>76</v>
      </c>
      <c r="C19" s="74">
        <v>1212.03</v>
      </c>
      <c r="D19" s="75"/>
    </row>
    <row r="20" spans="1:4" x14ac:dyDescent="0.2">
      <c r="A20" s="5">
        <v>4</v>
      </c>
      <c r="B20" s="5" t="s">
        <v>77</v>
      </c>
      <c r="C20" s="72" t="s">
        <v>107</v>
      </c>
      <c r="D20" s="73"/>
    </row>
    <row r="21" spans="1:4" x14ac:dyDescent="0.2">
      <c r="A21" s="5">
        <v>5</v>
      </c>
      <c r="B21" s="5" t="s">
        <v>78</v>
      </c>
      <c r="C21" s="76">
        <v>44562</v>
      </c>
      <c r="D21" s="73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8">
        <v>1</v>
      </c>
      <c r="B25" s="77" t="s">
        <v>2</v>
      </c>
      <c r="C25" s="77"/>
      <c r="D25" s="28" t="s">
        <v>3</v>
      </c>
    </row>
    <row r="26" spans="1:4" x14ac:dyDescent="0.2">
      <c r="A26" s="27" t="s">
        <v>4</v>
      </c>
      <c r="B26" s="78" t="s">
        <v>5</v>
      </c>
      <c r="C26" s="78"/>
      <c r="D26" s="9">
        <f>C19</f>
        <v>1212.03</v>
      </c>
    </row>
    <row r="27" spans="1:4" x14ac:dyDescent="0.2">
      <c r="A27" s="27" t="s">
        <v>6</v>
      </c>
      <c r="B27" s="78" t="s">
        <v>7</v>
      </c>
      <c r="C27" s="78"/>
      <c r="D27" s="9"/>
    </row>
    <row r="28" spans="1:4" x14ac:dyDescent="0.2">
      <c r="A28" s="27" t="s">
        <v>8</v>
      </c>
      <c r="B28" s="78" t="s">
        <v>9</v>
      </c>
      <c r="C28" s="78"/>
      <c r="D28" s="9"/>
    </row>
    <row r="29" spans="1:4" x14ac:dyDescent="0.2">
      <c r="A29" s="27" t="s">
        <v>10</v>
      </c>
      <c r="B29" s="78" t="s">
        <v>11</v>
      </c>
      <c r="C29" s="78"/>
      <c r="D29" s="9"/>
    </row>
    <row r="30" spans="1:4" x14ac:dyDescent="0.2">
      <c r="A30" s="27" t="s">
        <v>12</v>
      </c>
      <c r="B30" s="78" t="s">
        <v>13</v>
      </c>
      <c r="C30" s="78"/>
      <c r="D30" s="9"/>
    </row>
    <row r="31" spans="1:4" x14ac:dyDescent="0.2">
      <c r="A31" s="27"/>
      <c r="B31" s="78"/>
      <c r="C31" s="78"/>
      <c r="D31" s="9"/>
    </row>
    <row r="32" spans="1:4" x14ac:dyDescent="0.2">
      <c r="A32" s="27" t="s">
        <v>14</v>
      </c>
      <c r="B32" s="78" t="s">
        <v>15</v>
      </c>
      <c r="C32" s="78"/>
      <c r="D32" s="9"/>
    </row>
    <row r="33" spans="1:4" x14ac:dyDescent="0.2">
      <c r="A33" s="77" t="s">
        <v>16</v>
      </c>
      <c r="B33" s="77"/>
      <c r="C33" s="77"/>
      <c r="D33" s="16">
        <f>SUM(D26:D32)</f>
        <v>1212.03</v>
      </c>
    </row>
    <row r="36" spans="1:4" x14ac:dyDescent="0.2">
      <c r="A36" s="79" t="s">
        <v>17</v>
      </c>
      <c r="B36" s="79"/>
      <c r="C36" s="79"/>
      <c r="D36" s="79"/>
    </row>
    <row r="37" spans="1:4" x14ac:dyDescent="0.2">
      <c r="A37" s="3"/>
    </row>
    <row r="38" spans="1:4" x14ac:dyDescent="0.2">
      <c r="A38" s="80" t="s">
        <v>18</v>
      </c>
      <c r="B38" s="80"/>
      <c r="C38" s="80"/>
      <c r="D38" s="80"/>
    </row>
    <row r="40" spans="1:4" x14ac:dyDescent="0.2">
      <c r="A40" s="28" t="s">
        <v>19</v>
      </c>
      <c r="B40" s="77" t="s">
        <v>20</v>
      </c>
      <c r="C40" s="77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100.96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134.65</v>
      </c>
    </row>
    <row r="43" spans="1:4" x14ac:dyDescent="0.2">
      <c r="A43" s="77" t="s">
        <v>16</v>
      </c>
      <c r="B43" s="77"/>
      <c r="C43" s="26">
        <f>SUM(C41:C42)</f>
        <v>0.19440000000000002</v>
      </c>
      <c r="D43" s="15">
        <f>SUM(D41:D42)</f>
        <v>235.61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289.52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36.19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43.42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21.71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14.47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8.68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2.89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115.81</v>
      </c>
    </row>
    <row r="57" spans="1:4" x14ac:dyDescent="0.2">
      <c r="A57" s="77" t="s">
        <v>37</v>
      </c>
      <c r="B57" s="77"/>
      <c r="C57" s="11">
        <f>SUM(C49:C56)</f>
        <v>0.36800000000000005</v>
      </c>
      <c r="D57" s="15">
        <f>SUM(D49:D56)</f>
        <v>532.69000000000005</v>
      </c>
    </row>
    <row r="60" spans="1:4" x14ac:dyDescent="0.2">
      <c r="A60" s="80" t="s">
        <v>38</v>
      </c>
      <c r="B60" s="80"/>
      <c r="C60" s="80"/>
      <c r="D60" s="80"/>
    </row>
    <row r="62" spans="1:4" x14ac:dyDescent="0.2">
      <c r="A62" s="28" t="s">
        <v>39</v>
      </c>
      <c r="B62" s="81" t="s">
        <v>40</v>
      </c>
      <c r="C62" s="81"/>
      <c r="D62" s="28" t="s">
        <v>3</v>
      </c>
    </row>
    <row r="63" spans="1:4" x14ac:dyDescent="0.2">
      <c r="A63" s="27" t="s">
        <v>4</v>
      </c>
      <c r="B63" s="78" t="s">
        <v>41</v>
      </c>
      <c r="C63" s="78"/>
      <c r="D63" s="9">
        <f>(23*2*4.9)-(D26*0.06)</f>
        <v>152.6782</v>
      </c>
    </row>
    <row r="64" spans="1:4" x14ac:dyDescent="0.2">
      <c r="A64" s="27" t="s">
        <v>6</v>
      </c>
      <c r="B64" s="78" t="s">
        <v>42</v>
      </c>
      <c r="C64" s="78"/>
      <c r="D64" s="9">
        <f>13.1*0.8*23</f>
        <v>241.04000000000002</v>
      </c>
    </row>
    <row r="65" spans="1:5" x14ac:dyDescent="0.2">
      <c r="A65" s="27" t="s">
        <v>8</v>
      </c>
      <c r="B65" s="78" t="s">
        <v>108</v>
      </c>
      <c r="C65" s="78"/>
      <c r="D65" s="9">
        <v>122.19</v>
      </c>
    </row>
    <row r="66" spans="1:5" x14ac:dyDescent="0.2">
      <c r="A66" s="27" t="s">
        <v>10</v>
      </c>
      <c r="B66" s="78" t="s">
        <v>109</v>
      </c>
      <c r="C66" s="78"/>
      <c r="D66" s="9">
        <v>11.11</v>
      </c>
    </row>
    <row r="67" spans="1:5" x14ac:dyDescent="0.2">
      <c r="A67" s="27" t="s">
        <v>12</v>
      </c>
      <c r="B67" s="78" t="s">
        <v>110</v>
      </c>
      <c r="C67" s="78"/>
      <c r="D67" s="9">
        <v>3.81</v>
      </c>
    </row>
    <row r="68" spans="1:5" x14ac:dyDescent="0.2">
      <c r="A68" s="77" t="s">
        <v>16</v>
      </c>
      <c r="B68" s="77"/>
      <c r="C68" s="77"/>
      <c r="D68" s="15">
        <f>SUM(D63:D67)</f>
        <v>530.82820000000004</v>
      </c>
    </row>
    <row r="71" spans="1:5" x14ac:dyDescent="0.2">
      <c r="A71" s="80" t="s">
        <v>43</v>
      </c>
      <c r="B71" s="80"/>
      <c r="C71" s="80"/>
      <c r="D71" s="80"/>
    </row>
    <row r="73" spans="1:5" x14ac:dyDescent="0.2">
      <c r="A73" s="28">
        <v>2</v>
      </c>
      <c r="B73" s="81" t="s">
        <v>44</v>
      </c>
      <c r="C73" s="81"/>
      <c r="D73" s="28" t="s">
        <v>3</v>
      </c>
    </row>
    <row r="74" spans="1:5" x14ac:dyDescent="0.2">
      <c r="A74" s="27" t="s">
        <v>19</v>
      </c>
      <c r="B74" s="78" t="s">
        <v>20</v>
      </c>
      <c r="C74" s="78"/>
      <c r="D74" s="10">
        <f>D43</f>
        <v>235.61</v>
      </c>
    </row>
    <row r="75" spans="1:5" x14ac:dyDescent="0.2">
      <c r="A75" s="27" t="s">
        <v>24</v>
      </c>
      <c r="B75" s="78" t="s">
        <v>25</v>
      </c>
      <c r="C75" s="78"/>
      <c r="D75" s="10">
        <f>D57</f>
        <v>532.69000000000005</v>
      </c>
    </row>
    <row r="76" spans="1:5" x14ac:dyDescent="0.2">
      <c r="A76" s="27" t="s">
        <v>39</v>
      </c>
      <c r="B76" s="78" t="s">
        <v>40</v>
      </c>
      <c r="C76" s="78"/>
      <c r="D76" s="10">
        <f>D68</f>
        <v>530.82820000000004</v>
      </c>
    </row>
    <row r="77" spans="1:5" x14ac:dyDescent="0.2">
      <c r="A77" s="77" t="s">
        <v>16</v>
      </c>
      <c r="B77" s="77"/>
      <c r="C77" s="77"/>
      <c r="D77" s="15">
        <f>SUM(D74:D76)</f>
        <v>1299.1282000000001</v>
      </c>
    </row>
    <row r="78" spans="1:5" x14ac:dyDescent="0.2">
      <c r="A78" s="4"/>
      <c r="E78" s="14"/>
    </row>
    <row r="80" spans="1:5" x14ac:dyDescent="0.2">
      <c r="A80" s="79" t="s">
        <v>45</v>
      </c>
      <c r="B80" s="79"/>
      <c r="C80" s="79"/>
      <c r="D80" s="79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81" t="s">
        <v>46</v>
      </c>
      <c r="C82" s="81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4.96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0.39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1.93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22.3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8.1999999999999993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36.840000000000003</v>
      </c>
    </row>
    <row r="89" spans="1:5" x14ac:dyDescent="0.2">
      <c r="A89" s="84" t="s">
        <v>16</v>
      </c>
      <c r="B89" s="85"/>
      <c r="C89" s="86"/>
      <c r="D89" s="15">
        <f>SUM(D83:D88)</f>
        <v>74.62</v>
      </c>
    </row>
    <row r="92" spans="1:5" x14ac:dyDescent="0.2">
      <c r="A92" s="79" t="s">
        <v>52</v>
      </c>
      <c r="B92" s="79"/>
      <c r="C92" s="79"/>
      <c r="D92" s="79"/>
    </row>
    <row r="95" spans="1:5" x14ac:dyDescent="0.2">
      <c r="A95" s="80" t="s">
        <v>79</v>
      </c>
      <c r="B95" s="80"/>
      <c r="C95" s="80"/>
      <c r="D95" s="80"/>
    </row>
    <row r="96" spans="1:5" x14ac:dyDescent="0.2">
      <c r="A96" s="3"/>
    </row>
    <row r="97" spans="1:6" x14ac:dyDescent="0.2">
      <c r="A97" s="28" t="s">
        <v>53</v>
      </c>
      <c r="B97" s="81" t="s">
        <v>80</v>
      </c>
      <c r="C97" s="81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23.78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14.22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0.51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8.5299999999999994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2.87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77" t="s">
        <v>37</v>
      </c>
      <c r="B104" s="77"/>
      <c r="C104" s="77"/>
      <c r="D104" s="15">
        <f>SUM(D98:D103)</f>
        <v>49.91</v>
      </c>
      <c r="E104" s="13"/>
      <c r="F104" s="13"/>
    </row>
    <row r="107" spans="1:6" x14ac:dyDescent="0.2">
      <c r="A107" s="80" t="s">
        <v>87</v>
      </c>
      <c r="B107" s="80"/>
      <c r="C107" s="80"/>
      <c r="D107" s="80"/>
    </row>
    <row r="108" spans="1:6" x14ac:dyDescent="0.2">
      <c r="A108" s="3"/>
    </row>
    <row r="109" spans="1:6" x14ac:dyDescent="0.2">
      <c r="A109" s="28" t="s">
        <v>54</v>
      </c>
      <c r="B109" s="81" t="s">
        <v>88</v>
      </c>
      <c r="C109" s="81"/>
      <c r="D109" s="28" t="s">
        <v>3</v>
      </c>
    </row>
    <row r="110" spans="1:6" x14ac:dyDescent="0.2">
      <c r="A110" s="27" t="s">
        <v>4</v>
      </c>
      <c r="B110" s="87" t="s">
        <v>89</v>
      </c>
      <c r="C110" s="88"/>
      <c r="D110" s="9">
        <f>((D33+D77+D89)/220)*22*0</f>
        <v>0</v>
      </c>
    </row>
    <row r="111" spans="1:6" x14ac:dyDescent="0.2">
      <c r="A111" s="77" t="s">
        <v>16</v>
      </c>
      <c r="B111" s="77"/>
      <c r="C111" s="77"/>
      <c r="D111" s="15">
        <f>SUM(D110)</f>
        <v>0</v>
      </c>
    </row>
    <row r="114" spans="1:4" x14ac:dyDescent="0.2">
      <c r="A114" s="80" t="s">
        <v>55</v>
      </c>
      <c r="B114" s="80"/>
      <c r="C114" s="80"/>
      <c r="D114" s="80"/>
    </row>
    <row r="115" spans="1:4" x14ac:dyDescent="0.2">
      <c r="A115" s="3"/>
    </row>
    <row r="116" spans="1:4" x14ac:dyDescent="0.2">
      <c r="A116" s="28">
        <v>4</v>
      </c>
      <c r="B116" s="77" t="s">
        <v>56</v>
      </c>
      <c r="C116" s="77"/>
      <c r="D116" s="28" t="s">
        <v>3</v>
      </c>
    </row>
    <row r="117" spans="1:4" x14ac:dyDescent="0.2">
      <c r="A117" s="27" t="s">
        <v>53</v>
      </c>
      <c r="B117" s="78" t="s">
        <v>80</v>
      </c>
      <c r="C117" s="78"/>
      <c r="D117" s="10">
        <f>D104</f>
        <v>49.91</v>
      </c>
    </row>
    <row r="118" spans="1:4" x14ac:dyDescent="0.2">
      <c r="A118" s="27" t="s">
        <v>54</v>
      </c>
      <c r="B118" s="78" t="s">
        <v>88</v>
      </c>
      <c r="C118" s="78"/>
      <c r="D118" s="10">
        <f>D111</f>
        <v>0</v>
      </c>
    </row>
    <row r="119" spans="1:4" x14ac:dyDescent="0.2">
      <c r="A119" s="77" t="s">
        <v>16</v>
      </c>
      <c r="B119" s="77"/>
      <c r="C119" s="77"/>
      <c r="D119" s="15">
        <f>SUM(D117:D118)</f>
        <v>49.91</v>
      </c>
    </row>
    <row r="122" spans="1:4" x14ac:dyDescent="0.2">
      <c r="A122" s="79" t="s">
        <v>57</v>
      </c>
      <c r="B122" s="79"/>
      <c r="C122" s="79"/>
      <c r="D122" s="79"/>
    </row>
    <row r="124" spans="1:4" x14ac:dyDescent="0.2">
      <c r="A124" s="28">
        <v>5</v>
      </c>
      <c r="B124" s="83" t="s">
        <v>58</v>
      </c>
      <c r="C124" s="83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f>[1]TOTAL!$F$18</f>
        <v>37.841666666666669</v>
      </c>
    </row>
    <row r="126" spans="1:4" x14ac:dyDescent="0.2">
      <c r="A126" s="27" t="s">
        <v>6</v>
      </c>
      <c r="B126" s="29" t="s">
        <v>60</v>
      </c>
      <c r="C126" s="29"/>
      <c r="D126" s="9"/>
    </row>
    <row r="127" spans="1:4" x14ac:dyDescent="0.2">
      <c r="A127" s="27" t="s">
        <v>8</v>
      </c>
      <c r="B127" s="29" t="s">
        <v>61</v>
      </c>
      <c r="C127" s="29"/>
      <c r="D127" s="9">
        <f>[1]TOTAL!$F$32</f>
        <v>1.135327272727273</v>
      </c>
    </row>
    <row r="128" spans="1:4" x14ac:dyDescent="0.2">
      <c r="A128" s="27" t="s">
        <v>10</v>
      </c>
      <c r="B128" s="29" t="s">
        <v>138</v>
      </c>
      <c r="C128" s="29"/>
      <c r="D128" s="9"/>
    </row>
    <row r="129" spans="1:4" x14ac:dyDescent="0.2">
      <c r="A129" s="77" t="s">
        <v>37</v>
      </c>
      <c r="B129" s="77"/>
      <c r="C129" s="77"/>
      <c r="D129" s="16">
        <f>SUM(D125:D128)</f>
        <v>38.976993939393942</v>
      </c>
    </row>
    <row r="132" spans="1:4" x14ac:dyDescent="0.2">
      <c r="A132" s="79" t="s">
        <v>62</v>
      </c>
      <c r="B132" s="79"/>
      <c r="C132" s="79"/>
      <c r="D132" s="79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133.7332596969697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168.50390721818178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281.88511681873899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21.182134999999999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97.7637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162.93950000000001</v>
      </c>
    </row>
    <row r="144" spans="1:4" ht="13.5" x14ac:dyDescent="0.2">
      <c r="A144" s="84" t="s">
        <v>37</v>
      </c>
      <c r="B144" s="85"/>
      <c r="C144" s="17">
        <f>(1+C136)*(1+C135)/(1-C137)-1</f>
        <v>0.21839080459770144</v>
      </c>
      <c r="D144" s="15">
        <f>SUM(D135:D137)</f>
        <v>584.12228373389053</v>
      </c>
    </row>
    <row r="147" spans="1:4" x14ac:dyDescent="0.2">
      <c r="A147" s="79" t="s">
        <v>70</v>
      </c>
      <c r="B147" s="79"/>
      <c r="C147" s="79"/>
      <c r="D147" s="79"/>
    </row>
    <row r="149" spans="1:4" x14ac:dyDescent="0.2">
      <c r="A149" s="28"/>
      <c r="B149" s="77" t="s">
        <v>71</v>
      </c>
      <c r="C149" s="77"/>
      <c r="D149" s="28" t="s">
        <v>3</v>
      </c>
    </row>
    <row r="150" spans="1:4" x14ac:dyDescent="0.2">
      <c r="A150" s="28" t="s">
        <v>4</v>
      </c>
      <c r="B150" s="78" t="s">
        <v>1</v>
      </c>
      <c r="C150" s="78"/>
      <c r="D150" s="18">
        <f>D33</f>
        <v>1212.03</v>
      </c>
    </row>
    <row r="151" spans="1:4" x14ac:dyDescent="0.2">
      <c r="A151" s="28" t="s">
        <v>6</v>
      </c>
      <c r="B151" s="78" t="s">
        <v>17</v>
      </c>
      <c r="C151" s="78"/>
      <c r="D151" s="18">
        <f>D77</f>
        <v>1299.1282000000001</v>
      </c>
    </row>
    <row r="152" spans="1:4" x14ac:dyDescent="0.2">
      <c r="A152" s="28" t="s">
        <v>8</v>
      </c>
      <c r="B152" s="78" t="s">
        <v>45</v>
      </c>
      <c r="C152" s="78"/>
      <c r="D152" s="18">
        <f>D89</f>
        <v>74.62</v>
      </c>
    </row>
    <row r="153" spans="1:4" x14ac:dyDescent="0.2">
      <c r="A153" s="28" t="s">
        <v>10</v>
      </c>
      <c r="B153" s="78" t="s">
        <v>52</v>
      </c>
      <c r="C153" s="78"/>
      <c r="D153" s="18">
        <f>D119</f>
        <v>49.91</v>
      </c>
    </row>
    <row r="154" spans="1:4" x14ac:dyDescent="0.2">
      <c r="A154" s="28" t="s">
        <v>12</v>
      </c>
      <c r="B154" s="78" t="s">
        <v>57</v>
      </c>
      <c r="C154" s="78"/>
      <c r="D154" s="18">
        <f>D129</f>
        <v>38.976993939393942</v>
      </c>
    </row>
    <row r="155" spans="1:4" x14ac:dyDescent="0.2">
      <c r="A155" s="77" t="s">
        <v>101</v>
      </c>
      <c r="B155" s="77"/>
      <c r="C155" s="77"/>
      <c r="D155" s="19">
        <f>SUM(D150:D154)</f>
        <v>2674.6651939393937</v>
      </c>
    </row>
    <row r="156" spans="1:4" x14ac:dyDescent="0.2">
      <c r="A156" s="28" t="s">
        <v>32</v>
      </c>
      <c r="B156" s="78" t="s">
        <v>72</v>
      </c>
      <c r="C156" s="78"/>
      <c r="D156" s="20">
        <f>D144</f>
        <v>584.12228373389053</v>
      </c>
    </row>
    <row r="157" spans="1:4" x14ac:dyDescent="0.2">
      <c r="A157" s="77" t="s">
        <v>73</v>
      </c>
      <c r="B157" s="77"/>
      <c r="C157" s="77"/>
      <c r="D157" s="19">
        <f>ROUND(SUM(D155:D156),2)</f>
        <v>3258.79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27" workbookViewId="0">
      <selection activeCell="D157" sqref="D15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9" t="s">
        <v>0</v>
      </c>
      <c r="B1" s="69"/>
      <c r="C1" s="69"/>
      <c r="D1" s="69"/>
    </row>
    <row r="2" spans="1:4" ht="15.75" x14ac:dyDescent="0.25">
      <c r="A2" s="21"/>
      <c r="B2" s="21"/>
      <c r="C2" s="21"/>
      <c r="D2" s="21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70" t="s">
        <v>96</v>
      </c>
      <c r="B12" s="70"/>
      <c r="C12" s="37" t="s">
        <v>97</v>
      </c>
      <c r="D12" s="25" t="s">
        <v>98</v>
      </c>
    </row>
    <row r="13" spans="1:4" x14ac:dyDescent="0.2">
      <c r="A13" s="71" t="s">
        <v>154</v>
      </c>
      <c r="B13" s="71"/>
      <c r="C13" s="23" t="s">
        <v>105</v>
      </c>
      <c r="D13" s="23">
        <v>4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72" t="str">
        <f>A13</f>
        <v>Auxiliar Administrativo II</v>
      </c>
      <c r="D17" s="73"/>
    </row>
    <row r="18" spans="1:4" x14ac:dyDescent="0.2">
      <c r="A18" s="5">
        <v>2</v>
      </c>
      <c r="B18" s="5" t="s">
        <v>99</v>
      </c>
      <c r="C18" s="72"/>
      <c r="D18" s="73"/>
    </row>
    <row r="19" spans="1:4" x14ac:dyDescent="0.2">
      <c r="A19" s="5">
        <v>3</v>
      </c>
      <c r="B19" s="5" t="s">
        <v>76</v>
      </c>
      <c r="C19" s="74">
        <v>1355.63</v>
      </c>
      <c r="D19" s="75"/>
    </row>
    <row r="20" spans="1:4" x14ac:dyDescent="0.2">
      <c r="A20" s="5">
        <v>4</v>
      </c>
      <c r="B20" s="5" t="s">
        <v>77</v>
      </c>
      <c r="C20" s="72" t="s">
        <v>107</v>
      </c>
      <c r="D20" s="73"/>
    </row>
    <row r="21" spans="1:4" x14ac:dyDescent="0.2">
      <c r="A21" s="5">
        <v>5</v>
      </c>
      <c r="B21" s="5" t="s">
        <v>78</v>
      </c>
      <c r="C21" s="76">
        <v>44562</v>
      </c>
      <c r="D21" s="73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38">
        <v>1</v>
      </c>
      <c r="B25" s="77" t="s">
        <v>2</v>
      </c>
      <c r="C25" s="77"/>
      <c r="D25" s="38" t="s">
        <v>3</v>
      </c>
    </row>
    <row r="26" spans="1:4" x14ac:dyDescent="0.2">
      <c r="A26" s="37" t="s">
        <v>4</v>
      </c>
      <c r="B26" s="78" t="s">
        <v>5</v>
      </c>
      <c r="C26" s="78"/>
      <c r="D26" s="9">
        <f>C19</f>
        <v>1355.63</v>
      </c>
    </row>
    <row r="27" spans="1:4" x14ac:dyDescent="0.2">
      <c r="A27" s="37" t="s">
        <v>6</v>
      </c>
      <c r="B27" s="78" t="s">
        <v>7</v>
      </c>
      <c r="C27" s="78"/>
      <c r="D27" s="9"/>
    </row>
    <row r="28" spans="1:4" x14ac:dyDescent="0.2">
      <c r="A28" s="37" t="s">
        <v>8</v>
      </c>
      <c r="B28" s="78" t="s">
        <v>9</v>
      </c>
      <c r="C28" s="78"/>
      <c r="D28" s="9"/>
    </row>
    <row r="29" spans="1:4" x14ac:dyDescent="0.2">
      <c r="A29" s="37" t="s">
        <v>10</v>
      </c>
      <c r="B29" s="78" t="s">
        <v>11</v>
      </c>
      <c r="C29" s="78"/>
      <c r="D29" s="9"/>
    </row>
    <row r="30" spans="1:4" x14ac:dyDescent="0.2">
      <c r="A30" s="37" t="s">
        <v>12</v>
      </c>
      <c r="B30" s="78" t="s">
        <v>13</v>
      </c>
      <c r="C30" s="78"/>
      <c r="D30" s="9"/>
    </row>
    <row r="31" spans="1:4" x14ac:dyDescent="0.2">
      <c r="A31" s="37"/>
      <c r="B31" s="78"/>
      <c r="C31" s="78"/>
      <c r="D31" s="9"/>
    </row>
    <row r="32" spans="1:4" x14ac:dyDescent="0.2">
      <c r="A32" s="37" t="s">
        <v>14</v>
      </c>
      <c r="B32" s="78" t="s">
        <v>15</v>
      </c>
      <c r="C32" s="78"/>
      <c r="D32" s="9"/>
    </row>
    <row r="33" spans="1:4" x14ac:dyDescent="0.2">
      <c r="A33" s="77" t="s">
        <v>16</v>
      </c>
      <c r="B33" s="77"/>
      <c r="C33" s="77"/>
      <c r="D33" s="16">
        <f>SUM(D26:D32)</f>
        <v>1355.63</v>
      </c>
    </row>
    <row r="36" spans="1:4" x14ac:dyDescent="0.2">
      <c r="A36" s="79" t="s">
        <v>17</v>
      </c>
      <c r="B36" s="79"/>
      <c r="C36" s="79"/>
      <c r="D36" s="79"/>
    </row>
    <row r="37" spans="1:4" x14ac:dyDescent="0.2">
      <c r="A37" s="3"/>
    </row>
    <row r="38" spans="1:4" x14ac:dyDescent="0.2">
      <c r="A38" s="80" t="s">
        <v>18</v>
      </c>
      <c r="B38" s="80"/>
      <c r="C38" s="80"/>
      <c r="D38" s="80"/>
    </row>
    <row r="40" spans="1:4" x14ac:dyDescent="0.2">
      <c r="A40" s="38" t="s">
        <v>19</v>
      </c>
      <c r="B40" s="77" t="s">
        <v>20</v>
      </c>
      <c r="C40" s="77"/>
      <c r="D40" s="38" t="s">
        <v>3</v>
      </c>
    </row>
    <row r="41" spans="1:4" x14ac:dyDescent="0.2">
      <c r="A41" s="37" t="s">
        <v>4</v>
      </c>
      <c r="B41" s="39" t="s">
        <v>21</v>
      </c>
      <c r="C41" s="8">
        <f>TRUNC(1/12,4)</f>
        <v>8.3299999999999999E-2</v>
      </c>
      <c r="D41" s="9">
        <f>TRUNC($D$33*C41,2)</f>
        <v>112.92</v>
      </c>
    </row>
    <row r="42" spans="1:4" x14ac:dyDescent="0.2">
      <c r="A42" s="37" t="s">
        <v>6</v>
      </c>
      <c r="B42" s="39" t="s">
        <v>22</v>
      </c>
      <c r="C42" s="8">
        <f>TRUNC(((1+1/3)/12),4)</f>
        <v>0.1111</v>
      </c>
      <c r="D42" s="9">
        <f>TRUNC($D$33*C42,2)</f>
        <v>150.61000000000001</v>
      </c>
    </row>
    <row r="43" spans="1:4" x14ac:dyDescent="0.2">
      <c r="A43" s="77" t="s">
        <v>16</v>
      </c>
      <c r="B43" s="77"/>
      <c r="C43" s="26">
        <f>SUM(C41:C42)</f>
        <v>0.19440000000000002</v>
      </c>
      <c r="D43" s="15">
        <f>SUM(D41:D42)</f>
        <v>263.53000000000003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38" t="s">
        <v>24</v>
      </c>
      <c r="B48" s="38" t="s">
        <v>25</v>
      </c>
      <c r="C48" s="38" t="s">
        <v>26</v>
      </c>
      <c r="D48" s="38" t="s">
        <v>3</v>
      </c>
    </row>
    <row r="49" spans="1:4" x14ac:dyDescent="0.2">
      <c r="A49" s="37" t="s">
        <v>4</v>
      </c>
      <c r="B49" s="39" t="s">
        <v>27</v>
      </c>
      <c r="C49" s="6">
        <v>0.2</v>
      </c>
      <c r="D49" s="9">
        <f>TRUNC(($D$33+$D$43)*C49,2)</f>
        <v>323.83</v>
      </c>
    </row>
    <row r="50" spans="1:4" x14ac:dyDescent="0.2">
      <c r="A50" s="37" t="s">
        <v>6</v>
      </c>
      <c r="B50" s="39" t="s">
        <v>28</v>
      </c>
      <c r="C50" s="6">
        <v>2.5000000000000001E-2</v>
      </c>
      <c r="D50" s="9">
        <f t="shared" ref="D50:D56" si="0">TRUNC(($D$33+$D$43)*C50,2)</f>
        <v>40.47</v>
      </c>
    </row>
    <row r="51" spans="1:4" x14ac:dyDescent="0.2">
      <c r="A51" s="37" t="s">
        <v>8</v>
      </c>
      <c r="B51" s="39" t="s">
        <v>29</v>
      </c>
      <c r="C51" s="12">
        <v>0.03</v>
      </c>
      <c r="D51" s="9">
        <f t="shared" si="0"/>
        <v>48.57</v>
      </c>
    </row>
    <row r="52" spans="1:4" x14ac:dyDescent="0.2">
      <c r="A52" s="37" t="s">
        <v>10</v>
      </c>
      <c r="B52" s="39" t="s">
        <v>30</v>
      </c>
      <c r="C52" s="6">
        <v>1.4999999999999999E-2</v>
      </c>
      <c r="D52" s="9">
        <f t="shared" si="0"/>
        <v>24.28</v>
      </c>
    </row>
    <row r="53" spans="1:4" x14ac:dyDescent="0.2">
      <c r="A53" s="37" t="s">
        <v>12</v>
      </c>
      <c r="B53" s="39" t="s">
        <v>31</v>
      </c>
      <c r="C53" s="6">
        <v>0.01</v>
      </c>
      <c r="D53" s="9">
        <f t="shared" si="0"/>
        <v>16.190000000000001</v>
      </c>
    </row>
    <row r="54" spans="1:4" x14ac:dyDescent="0.2">
      <c r="A54" s="37" t="s">
        <v>32</v>
      </c>
      <c r="B54" s="39" t="s">
        <v>33</v>
      </c>
      <c r="C54" s="6">
        <v>6.0000000000000001E-3</v>
      </c>
      <c r="D54" s="9">
        <f t="shared" si="0"/>
        <v>9.7100000000000009</v>
      </c>
    </row>
    <row r="55" spans="1:4" x14ac:dyDescent="0.2">
      <c r="A55" s="37" t="s">
        <v>14</v>
      </c>
      <c r="B55" s="39" t="s">
        <v>34</v>
      </c>
      <c r="C55" s="6">
        <v>2E-3</v>
      </c>
      <c r="D55" s="9">
        <f t="shared" si="0"/>
        <v>3.23</v>
      </c>
    </row>
    <row r="56" spans="1:4" x14ac:dyDescent="0.2">
      <c r="A56" s="37" t="s">
        <v>35</v>
      </c>
      <c r="B56" s="39" t="s">
        <v>36</v>
      </c>
      <c r="C56" s="6">
        <v>0.08</v>
      </c>
      <c r="D56" s="9">
        <f t="shared" si="0"/>
        <v>129.53</v>
      </c>
    </row>
    <row r="57" spans="1:4" x14ac:dyDescent="0.2">
      <c r="A57" s="77" t="s">
        <v>37</v>
      </c>
      <c r="B57" s="77"/>
      <c r="C57" s="11">
        <f>SUM(C49:C56)</f>
        <v>0.36800000000000005</v>
      </c>
      <c r="D57" s="15">
        <f>SUM(D49:D56)</f>
        <v>595.80999999999995</v>
      </c>
    </row>
    <row r="60" spans="1:4" x14ac:dyDescent="0.2">
      <c r="A60" s="80" t="s">
        <v>38</v>
      </c>
      <c r="B60" s="80"/>
      <c r="C60" s="80"/>
      <c r="D60" s="80"/>
    </row>
    <row r="62" spans="1:4" x14ac:dyDescent="0.2">
      <c r="A62" s="38" t="s">
        <v>39</v>
      </c>
      <c r="B62" s="81" t="s">
        <v>40</v>
      </c>
      <c r="C62" s="81"/>
      <c r="D62" s="38" t="s">
        <v>3</v>
      </c>
    </row>
    <row r="63" spans="1:4" x14ac:dyDescent="0.2">
      <c r="A63" s="37" t="s">
        <v>4</v>
      </c>
      <c r="B63" s="78" t="s">
        <v>41</v>
      </c>
      <c r="C63" s="78"/>
      <c r="D63" s="9">
        <f>(23*2*4.9)-(D26*0.06)</f>
        <v>144.06220000000002</v>
      </c>
    </row>
    <row r="64" spans="1:4" x14ac:dyDescent="0.2">
      <c r="A64" s="37" t="s">
        <v>6</v>
      </c>
      <c r="B64" s="78" t="s">
        <v>42</v>
      </c>
      <c r="C64" s="78"/>
      <c r="D64" s="9">
        <f>13.1*0.8*23</f>
        <v>241.04000000000002</v>
      </c>
    </row>
    <row r="65" spans="1:5" x14ac:dyDescent="0.2">
      <c r="A65" s="37" t="s">
        <v>8</v>
      </c>
      <c r="B65" s="78" t="s">
        <v>108</v>
      </c>
      <c r="C65" s="78"/>
      <c r="D65" s="9">
        <v>122.19</v>
      </c>
    </row>
    <row r="66" spans="1:5" x14ac:dyDescent="0.2">
      <c r="A66" s="37" t="s">
        <v>10</v>
      </c>
      <c r="B66" s="78" t="s">
        <v>109</v>
      </c>
      <c r="C66" s="78"/>
      <c r="D66" s="9">
        <v>11.11</v>
      </c>
    </row>
    <row r="67" spans="1:5" x14ac:dyDescent="0.2">
      <c r="A67" s="37" t="s">
        <v>12</v>
      </c>
      <c r="B67" s="78" t="s">
        <v>110</v>
      </c>
      <c r="C67" s="78"/>
      <c r="D67" s="9">
        <v>3.81</v>
      </c>
    </row>
    <row r="68" spans="1:5" x14ac:dyDescent="0.2">
      <c r="A68" s="77" t="s">
        <v>16</v>
      </c>
      <c r="B68" s="77"/>
      <c r="C68" s="77"/>
      <c r="D68" s="15">
        <f>SUM(D63:D67)</f>
        <v>522.21219999999994</v>
      </c>
    </row>
    <row r="71" spans="1:5" x14ac:dyDescent="0.2">
      <c r="A71" s="80" t="s">
        <v>43</v>
      </c>
      <c r="B71" s="80"/>
      <c r="C71" s="80"/>
      <c r="D71" s="80"/>
    </row>
    <row r="73" spans="1:5" x14ac:dyDescent="0.2">
      <c r="A73" s="38">
        <v>2</v>
      </c>
      <c r="B73" s="81" t="s">
        <v>44</v>
      </c>
      <c r="C73" s="81"/>
      <c r="D73" s="38" t="s">
        <v>3</v>
      </c>
    </row>
    <row r="74" spans="1:5" x14ac:dyDescent="0.2">
      <c r="A74" s="37" t="s">
        <v>19</v>
      </c>
      <c r="B74" s="78" t="s">
        <v>20</v>
      </c>
      <c r="C74" s="78"/>
      <c r="D74" s="10">
        <f>D43</f>
        <v>263.53000000000003</v>
      </c>
    </row>
    <row r="75" spans="1:5" x14ac:dyDescent="0.2">
      <c r="A75" s="37" t="s">
        <v>24</v>
      </c>
      <c r="B75" s="78" t="s">
        <v>25</v>
      </c>
      <c r="C75" s="78"/>
      <c r="D75" s="10">
        <f>D57</f>
        <v>595.80999999999995</v>
      </c>
    </row>
    <row r="76" spans="1:5" x14ac:dyDescent="0.2">
      <c r="A76" s="37" t="s">
        <v>39</v>
      </c>
      <c r="B76" s="78" t="s">
        <v>40</v>
      </c>
      <c r="C76" s="78"/>
      <c r="D76" s="10">
        <f>D68</f>
        <v>522.21219999999994</v>
      </c>
    </row>
    <row r="77" spans="1:5" x14ac:dyDescent="0.2">
      <c r="A77" s="77" t="s">
        <v>16</v>
      </c>
      <c r="B77" s="77"/>
      <c r="C77" s="77"/>
      <c r="D77" s="15">
        <f>SUM(D74:D76)</f>
        <v>1381.5521999999999</v>
      </c>
    </row>
    <row r="78" spans="1:5" x14ac:dyDescent="0.2">
      <c r="A78" s="4"/>
      <c r="E78" s="14"/>
    </row>
    <row r="80" spans="1:5" x14ac:dyDescent="0.2">
      <c r="A80" s="79" t="s">
        <v>45</v>
      </c>
      <c r="B80" s="79"/>
      <c r="C80" s="79"/>
      <c r="D80" s="79"/>
      <c r="E80" s="13"/>
    </row>
    <row r="81" spans="1:5" ht="12.75" customHeight="1" x14ac:dyDescent="0.2">
      <c r="E81" s="14"/>
    </row>
    <row r="82" spans="1:5" x14ac:dyDescent="0.2">
      <c r="A82" s="38">
        <v>3</v>
      </c>
      <c r="B82" s="81" t="s">
        <v>46</v>
      </c>
      <c r="C82" s="81"/>
      <c r="D82" s="38" t="s">
        <v>3</v>
      </c>
    </row>
    <row r="83" spans="1:5" x14ac:dyDescent="0.2">
      <c r="A83" s="37" t="s">
        <v>4</v>
      </c>
      <c r="B83" s="7" t="s">
        <v>47</v>
      </c>
      <c r="C83" s="6">
        <f>TRUNC(((1/12)*5%),4)</f>
        <v>4.1000000000000003E-3</v>
      </c>
      <c r="D83" s="9">
        <f>TRUNC($D$33*C83,2)</f>
        <v>5.55</v>
      </c>
    </row>
    <row r="84" spans="1:5" x14ac:dyDescent="0.2">
      <c r="A84" s="37" t="s">
        <v>6</v>
      </c>
      <c r="B84" s="7" t="s">
        <v>48</v>
      </c>
      <c r="C84" s="6">
        <v>0.08</v>
      </c>
      <c r="D84" s="9">
        <f>TRUNC(D83*C84,2)</f>
        <v>0.44</v>
      </c>
    </row>
    <row r="85" spans="1:5" x14ac:dyDescent="0.2">
      <c r="A85" s="37" t="s">
        <v>8</v>
      </c>
      <c r="B85" s="7" t="s">
        <v>49</v>
      </c>
      <c r="C85" s="6">
        <f>TRUNC(8%*5%*40%,4)</f>
        <v>1.6000000000000001E-3</v>
      </c>
      <c r="D85" s="9">
        <f>TRUNC($D$33*C85,2)</f>
        <v>2.16</v>
      </c>
    </row>
    <row r="86" spans="1:5" x14ac:dyDescent="0.2">
      <c r="A86" s="37" t="s">
        <v>10</v>
      </c>
      <c r="B86" s="7" t="s">
        <v>50</v>
      </c>
      <c r="C86" s="6">
        <f>TRUNC(((7/30)/12)*95%,4)</f>
        <v>1.84E-2</v>
      </c>
      <c r="D86" s="9">
        <f>TRUNC($D$33*C86,2)</f>
        <v>24.94</v>
      </c>
    </row>
    <row r="87" spans="1:5" ht="25.5" x14ac:dyDescent="0.2">
      <c r="A87" s="37" t="s">
        <v>12</v>
      </c>
      <c r="B87" s="7" t="s">
        <v>100</v>
      </c>
      <c r="C87" s="6">
        <f>C57</f>
        <v>0.36800000000000005</v>
      </c>
      <c r="D87" s="9">
        <f>TRUNC(D86*C87,2)</f>
        <v>9.17</v>
      </c>
    </row>
    <row r="88" spans="1:5" x14ac:dyDescent="0.2">
      <c r="A88" s="3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41.21</v>
      </c>
    </row>
    <row r="89" spans="1:5" x14ac:dyDescent="0.2">
      <c r="A89" s="84" t="s">
        <v>16</v>
      </c>
      <c r="B89" s="85"/>
      <c r="C89" s="86"/>
      <c r="D89" s="15">
        <f>SUM(D83:D88)</f>
        <v>83.47</v>
      </c>
    </row>
    <row r="92" spans="1:5" x14ac:dyDescent="0.2">
      <c r="A92" s="79" t="s">
        <v>52</v>
      </c>
      <c r="B92" s="79"/>
      <c r="C92" s="79"/>
      <c r="D92" s="79"/>
    </row>
    <row r="95" spans="1:5" x14ac:dyDescent="0.2">
      <c r="A95" s="80" t="s">
        <v>79</v>
      </c>
      <c r="B95" s="80"/>
      <c r="C95" s="80"/>
      <c r="D95" s="80"/>
    </row>
    <row r="96" spans="1:5" x14ac:dyDescent="0.2">
      <c r="A96" s="3"/>
    </row>
    <row r="97" spans="1:6" x14ac:dyDescent="0.2">
      <c r="A97" s="38" t="s">
        <v>53</v>
      </c>
      <c r="B97" s="81" t="s">
        <v>80</v>
      </c>
      <c r="C97" s="81"/>
      <c r="D97" s="38" t="s">
        <v>3</v>
      </c>
    </row>
    <row r="98" spans="1:6" x14ac:dyDescent="0.2">
      <c r="A98" s="37" t="s">
        <v>4</v>
      </c>
      <c r="B98" s="39" t="s">
        <v>81</v>
      </c>
      <c r="C98" s="6">
        <f>TRUNC(((1+1/3)/12)/12,4)</f>
        <v>9.1999999999999998E-3</v>
      </c>
      <c r="D98" s="9">
        <f>TRUNC(($D$33+$D$77+$D$89)*C98,2)</f>
        <v>25.95</v>
      </c>
    </row>
    <row r="99" spans="1:6" x14ac:dyDescent="0.2">
      <c r="A99" s="37" t="s">
        <v>6</v>
      </c>
      <c r="B99" s="39" t="s">
        <v>82</v>
      </c>
      <c r="C99" s="6">
        <f>TRUNC(((2/30)/12),4)</f>
        <v>5.4999999999999997E-3</v>
      </c>
      <c r="D99" s="9">
        <f t="shared" ref="D99:D103" si="2">TRUNC(($D$33+$D$77+$D$89)*C99,2)</f>
        <v>15.51</v>
      </c>
    </row>
    <row r="100" spans="1:6" x14ac:dyDescent="0.2">
      <c r="A100" s="37" t="s">
        <v>8</v>
      </c>
      <c r="B100" s="39" t="s">
        <v>83</v>
      </c>
      <c r="C100" s="6">
        <f>TRUNC(((5/30)/12)*2%,4)</f>
        <v>2.0000000000000001E-4</v>
      </c>
      <c r="D100" s="9">
        <f t="shared" si="2"/>
        <v>0.56000000000000005</v>
      </c>
    </row>
    <row r="101" spans="1:6" x14ac:dyDescent="0.2">
      <c r="A101" s="37" t="s">
        <v>10</v>
      </c>
      <c r="B101" s="39" t="s">
        <v>84</v>
      </c>
      <c r="C101" s="6">
        <f>TRUNC(((15/30)/12)*8%,4)</f>
        <v>3.3E-3</v>
      </c>
      <c r="D101" s="9">
        <f t="shared" si="2"/>
        <v>9.3000000000000007</v>
      </c>
    </row>
    <row r="102" spans="1:6" x14ac:dyDescent="0.2">
      <c r="A102" s="37" t="s">
        <v>12</v>
      </c>
      <c r="B102" s="39" t="s">
        <v>85</v>
      </c>
      <c r="C102" s="6">
        <f>((1+1/3)/12)*3%*(4/12)</f>
        <v>1.1111111111111109E-3</v>
      </c>
      <c r="D102" s="9">
        <f t="shared" si="2"/>
        <v>3.13</v>
      </c>
    </row>
    <row r="103" spans="1:6" x14ac:dyDescent="0.2">
      <c r="A103" s="37" t="s">
        <v>32</v>
      </c>
      <c r="B103" s="39" t="s">
        <v>86</v>
      </c>
      <c r="C103" s="6"/>
      <c r="D103" s="9">
        <f t="shared" si="2"/>
        <v>0</v>
      </c>
    </row>
    <row r="104" spans="1:6" x14ac:dyDescent="0.2">
      <c r="A104" s="77" t="s">
        <v>37</v>
      </c>
      <c r="B104" s="77"/>
      <c r="C104" s="77"/>
      <c r="D104" s="15">
        <f>SUM(D98:D103)</f>
        <v>54.45000000000001</v>
      </c>
      <c r="E104" s="13"/>
      <c r="F104" s="13"/>
    </row>
    <row r="107" spans="1:6" x14ac:dyDescent="0.2">
      <c r="A107" s="80" t="s">
        <v>87</v>
      </c>
      <c r="B107" s="80"/>
      <c r="C107" s="80"/>
      <c r="D107" s="80"/>
    </row>
    <row r="108" spans="1:6" x14ac:dyDescent="0.2">
      <c r="A108" s="3"/>
    </row>
    <row r="109" spans="1:6" x14ac:dyDescent="0.2">
      <c r="A109" s="38" t="s">
        <v>54</v>
      </c>
      <c r="B109" s="81" t="s">
        <v>88</v>
      </c>
      <c r="C109" s="81"/>
      <c r="D109" s="38" t="s">
        <v>3</v>
      </c>
    </row>
    <row r="110" spans="1:6" x14ac:dyDescent="0.2">
      <c r="A110" s="37" t="s">
        <v>4</v>
      </c>
      <c r="B110" s="87" t="s">
        <v>89</v>
      </c>
      <c r="C110" s="88"/>
      <c r="D110" s="9">
        <f>((D33+D77+D89)/220)*22*0</f>
        <v>0</v>
      </c>
    </row>
    <row r="111" spans="1:6" x14ac:dyDescent="0.2">
      <c r="A111" s="77" t="s">
        <v>16</v>
      </c>
      <c r="B111" s="77"/>
      <c r="C111" s="77"/>
      <c r="D111" s="15">
        <f>SUM(D110)</f>
        <v>0</v>
      </c>
    </row>
    <row r="114" spans="1:4" x14ac:dyDescent="0.2">
      <c r="A114" s="80" t="s">
        <v>55</v>
      </c>
      <c r="B114" s="80"/>
      <c r="C114" s="80"/>
      <c r="D114" s="80"/>
    </row>
    <row r="115" spans="1:4" x14ac:dyDescent="0.2">
      <c r="A115" s="3"/>
    </row>
    <row r="116" spans="1:4" x14ac:dyDescent="0.2">
      <c r="A116" s="38">
        <v>4</v>
      </c>
      <c r="B116" s="77" t="s">
        <v>56</v>
      </c>
      <c r="C116" s="77"/>
      <c r="D116" s="38" t="s">
        <v>3</v>
      </c>
    </row>
    <row r="117" spans="1:4" x14ac:dyDescent="0.2">
      <c r="A117" s="37" t="s">
        <v>53</v>
      </c>
      <c r="B117" s="78" t="s">
        <v>80</v>
      </c>
      <c r="C117" s="78"/>
      <c r="D117" s="10">
        <f>D104</f>
        <v>54.45000000000001</v>
      </c>
    </row>
    <row r="118" spans="1:4" x14ac:dyDescent="0.2">
      <c r="A118" s="37" t="s">
        <v>54</v>
      </c>
      <c r="B118" s="78" t="s">
        <v>88</v>
      </c>
      <c r="C118" s="78"/>
      <c r="D118" s="10">
        <f>D111</f>
        <v>0</v>
      </c>
    </row>
    <row r="119" spans="1:4" x14ac:dyDescent="0.2">
      <c r="A119" s="77" t="s">
        <v>16</v>
      </c>
      <c r="B119" s="77"/>
      <c r="C119" s="77"/>
      <c r="D119" s="15">
        <f>SUM(D117:D118)</f>
        <v>54.45000000000001</v>
      </c>
    </row>
    <row r="122" spans="1:4" x14ac:dyDescent="0.2">
      <c r="A122" s="79" t="s">
        <v>57</v>
      </c>
      <c r="B122" s="79"/>
      <c r="C122" s="79"/>
      <c r="D122" s="79"/>
    </row>
    <row r="124" spans="1:4" x14ac:dyDescent="0.2">
      <c r="A124" s="38">
        <v>5</v>
      </c>
      <c r="B124" s="83" t="s">
        <v>58</v>
      </c>
      <c r="C124" s="83"/>
      <c r="D124" s="38" t="s">
        <v>3</v>
      </c>
    </row>
    <row r="125" spans="1:4" x14ac:dyDescent="0.2">
      <c r="A125" s="37" t="s">
        <v>4</v>
      </c>
      <c r="B125" s="39" t="s">
        <v>59</v>
      </c>
      <c r="C125" s="39"/>
      <c r="D125" s="9">
        <f>[1]TOTAL!$F$17</f>
        <v>45.771666666666668</v>
      </c>
    </row>
    <row r="126" spans="1:4" x14ac:dyDescent="0.2">
      <c r="A126" s="37" t="s">
        <v>6</v>
      </c>
      <c r="B126" s="39" t="s">
        <v>60</v>
      </c>
      <c r="C126" s="39"/>
      <c r="D126" s="9"/>
    </row>
    <row r="127" spans="1:4" x14ac:dyDescent="0.2">
      <c r="A127" s="37" t="s">
        <v>8</v>
      </c>
      <c r="B127" s="39" t="s">
        <v>61</v>
      </c>
      <c r="C127" s="39"/>
      <c r="D127" s="9">
        <f>[1]TOTAL!$F$32</f>
        <v>1.135327272727273</v>
      </c>
    </row>
    <row r="128" spans="1:4" x14ac:dyDescent="0.2">
      <c r="A128" s="37" t="s">
        <v>10</v>
      </c>
      <c r="B128" s="39" t="s">
        <v>138</v>
      </c>
      <c r="C128" s="39"/>
      <c r="D128" s="9">
        <f>[1]TOTAL!$F$23</f>
        <v>117.04</v>
      </c>
    </row>
    <row r="129" spans="1:4" x14ac:dyDescent="0.2">
      <c r="A129" s="77" t="s">
        <v>37</v>
      </c>
      <c r="B129" s="77"/>
      <c r="C129" s="77"/>
      <c r="D129" s="16">
        <f>SUM(D125:D128)</f>
        <v>163.94699393939396</v>
      </c>
    </row>
    <row r="132" spans="1:4" x14ac:dyDescent="0.2">
      <c r="A132" s="79" t="s">
        <v>62</v>
      </c>
      <c r="B132" s="79"/>
      <c r="C132" s="79"/>
      <c r="D132" s="79"/>
    </row>
    <row r="134" spans="1:4" x14ac:dyDescent="0.2">
      <c r="A134" s="38">
        <v>6</v>
      </c>
      <c r="B134" s="40" t="s">
        <v>63</v>
      </c>
      <c r="C134" s="38" t="s">
        <v>26</v>
      </c>
      <c r="D134" s="38" t="s">
        <v>3</v>
      </c>
    </row>
    <row r="135" spans="1:4" x14ac:dyDescent="0.2">
      <c r="A135" s="37" t="s">
        <v>4</v>
      </c>
      <c r="B135" s="39" t="s">
        <v>64</v>
      </c>
      <c r="C135" s="6">
        <v>0.05</v>
      </c>
      <c r="D135" s="10">
        <f>D155*C135</f>
        <v>151.9524596969697</v>
      </c>
    </row>
    <row r="136" spans="1:4" x14ac:dyDescent="0.2">
      <c r="A136" s="37" t="s">
        <v>6</v>
      </c>
      <c r="B136" s="39" t="s">
        <v>65</v>
      </c>
      <c r="C136" s="6">
        <v>0.06</v>
      </c>
      <c r="D136" s="9">
        <f>(D155+D135)*C136</f>
        <v>191.4600992181818</v>
      </c>
    </row>
    <row r="137" spans="1:4" x14ac:dyDescent="0.2">
      <c r="A137" s="37" t="s">
        <v>8</v>
      </c>
      <c r="B137" s="39" t="s">
        <v>66</v>
      </c>
      <c r="C137" s="8">
        <f>SUM(C138:C143)</f>
        <v>8.6499999999999994E-2</v>
      </c>
      <c r="D137" s="9">
        <f>(D155+D135+D136)*C137/(1-C137)</f>
        <v>320.28783976126778</v>
      </c>
    </row>
    <row r="138" spans="1:4" x14ac:dyDescent="0.2">
      <c r="A138" s="37"/>
      <c r="B138" s="39" t="s">
        <v>67</v>
      </c>
      <c r="C138" s="6"/>
      <c r="D138" s="10">
        <f>$D$157*C138</f>
        <v>0</v>
      </c>
    </row>
    <row r="139" spans="1:4" x14ac:dyDescent="0.2">
      <c r="A139" s="37"/>
      <c r="B139" s="39" t="s">
        <v>102</v>
      </c>
      <c r="C139" s="6">
        <v>6.4999999999999997E-3</v>
      </c>
      <c r="D139" s="10">
        <f t="shared" ref="D139:D143" si="3">$D$157*C139</f>
        <v>24.067874999999997</v>
      </c>
    </row>
    <row r="140" spans="1:4" x14ac:dyDescent="0.2">
      <c r="A140" s="37"/>
      <c r="B140" s="39" t="s">
        <v>103</v>
      </c>
      <c r="C140" s="6">
        <v>0.03</v>
      </c>
      <c r="D140" s="10">
        <f t="shared" si="3"/>
        <v>111.0825</v>
      </c>
    </row>
    <row r="141" spans="1:4" x14ac:dyDescent="0.2">
      <c r="A141" s="37"/>
      <c r="B141" s="39" t="s">
        <v>68</v>
      </c>
      <c r="C141" s="37"/>
      <c r="D141" s="10">
        <f t="shared" si="3"/>
        <v>0</v>
      </c>
    </row>
    <row r="142" spans="1:4" x14ac:dyDescent="0.2">
      <c r="A142" s="37"/>
      <c r="B142" s="39" t="s">
        <v>69</v>
      </c>
      <c r="C142" s="6"/>
      <c r="D142" s="10">
        <f t="shared" si="3"/>
        <v>0</v>
      </c>
    </row>
    <row r="143" spans="1:4" x14ac:dyDescent="0.2">
      <c r="A143" s="37"/>
      <c r="B143" s="39" t="s">
        <v>104</v>
      </c>
      <c r="C143" s="6">
        <v>0.05</v>
      </c>
      <c r="D143" s="10">
        <f t="shared" si="3"/>
        <v>185.13750000000002</v>
      </c>
    </row>
    <row r="144" spans="1:4" ht="13.5" x14ac:dyDescent="0.2">
      <c r="A144" s="84" t="s">
        <v>37</v>
      </c>
      <c r="B144" s="85"/>
      <c r="C144" s="17">
        <f>(1+C136)*(1+C135)/(1-C137)-1</f>
        <v>0.21839080459770144</v>
      </c>
      <c r="D144" s="15">
        <f>SUM(D135:D137)</f>
        <v>663.70039867641935</v>
      </c>
    </row>
    <row r="147" spans="1:4" x14ac:dyDescent="0.2">
      <c r="A147" s="79" t="s">
        <v>70</v>
      </c>
      <c r="B147" s="79"/>
      <c r="C147" s="79"/>
      <c r="D147" s="79"/>
    </row>
    <row r="149" spans="1:4" x14ac:dyDescent="0.2">
      <c r="A149" s="38"/>
      <c r="B149" s="77" t="s">
        <v>71</v>
      </c>
      <c r="C149" s="77"/>
      <c r="D149" s="38" t="s">
        <v>3</v>
      </c>
    </row>
    <row r="150" spans="1:4" x14ac:dyDescent="0.2">
      <c r="A150" s="38" t="s">
        <v>4</v>
      </c>
      <c r="B150" s="78" t="s">
        <v>1</v>
      </c>
      <c r="C150" s="78"/>
      <c r="D150" s="18">
        <f>D33</f>
        <v>1355.63</v>
      </c>
    </row>
    <row r="151" spans="1:4" x14ac:dyDescent="0.2">
      <c r="A151" s="38" t="s">
        <v>6</v>
      </c>
      <c r="B151" s="78" t="s">
        <v>17</v>
      </c>
      <c r="C151" s="78"/>
      <c r="D151" s="18">
        <f>D77</f>
        <v>1381.5521999999999</v>
      </c>
    </row>
    <row r="152" spans="1:4" x14ac:dyDescent="0.2">
      <c r="A152" s="38" t="s">
        <v>8</v>
      </c>
      <c r="B152" s="78" t="s">
        <v>45</v>
      </c>
      <c r="C152" s="78"/>
      <c r="D152" s="18">
        <f>D89</f>
        <v>83.47</v>
      </c>
    </row>
    <row r="153" spans="1:4" x14ac:dyDescent="0.2">
      <c r="A153" s="38" t="s">
        <v>10</v>
      </c>
      <c r="B153" s="78" t="s">
        <v>52</v>
      </c>
      <c r="C153" s="78"/>
      <c r="D153" s="18">
        <f>D119</f>
        <v>54.45000000000001</v>
      </c>
    </row>
    <row r="154" spans="1:4" x14ac:dyDescent="0.2">
      <c r="A154" s="38" t="s">
        <v>12</v>
      </c>
      <c r="B154" s="78" t="s">
        <v>57</v>
      </c>
      <c r="C154" s="78"/>
      <c r="D154" s="18">
        <f>D129</f>
        <v>163.94699393939396</v>
      </c>
    </row>
    <row r="155" spans="1:4" x14ac:dyDescent="0.2">
      <c r="A155" s="77" t="s">
        <v>101</v>
      </c>
      <c r="B155" s="77"/>
      <c r="C155" s="77"/>
      <c r="D155" s="19">
        <f>SUM(D150:D154)</f>
        <v>3039.0491939393937</v>
      </c>
    </row>
    <row r="156" spans="1:4" x14ac:dyDescent="0.2">
      <c r="A156" s="38" t="s">
        <v>32</v>
      </c>
      <c r="B156" s="78" t="s">
        <v>72</v>
      </c>
      <c r="C156" s="78"/>
      <c r="D156" s="20">
        <f>D144</f>
        <v>663.70039867641935</v>
      </c>
    </row>
    <row r="157" spans="1:4" x14ac:dyDescent="0.2">
      <c r="A157" s="77" t="s">
        <v>73</v>
      </c>
      <c r="B157" s="77"/>
      <c r="C157" s="77"/>
      <c r="D157" s="19">
        <f>ROUND(SUM(D155:D156),2)</f>
        <v>3702.75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36" zoomScale="115" zoomScaleNormal="115" workbookViewId="0">
      <selection activeCell="D157" sqref="D15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9" t="s">
        <v>0</v>
      </c>
      <c r="B1" s="69"/>
      <c r="C1" s="69"/>
      <c r="D1" s="69"/>
    </row>
    <row r="2" spans="1:4" ht="15.75" x14ac:dyDescent="0.25">
      <c r="A2" s="21"/>
      <c r="B2" s="21"/>
      <c r="C2" s="21"/>
      <c r="D2" s="21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70" t="s">
        <v>96</v>
      </c>
      <c r="B12" s="70"/>
      <c r="C12" s="27" t="s">
        <v>97</v>
      </c>
      <c r="D12" s="25" t="s">
        <v>98</v>
      </c>
    </row>
    <row r="13" spans="1:4" x14ac:dyDescent="0.2">
      <c r="A13" s="71" t="s">
        <v>106</v>
      </c>
      <c r="B13" s="71"/>
      <c r="C13" s="23" t="s">
        <v>105</v>
      </c>
      <c r="D13" s="23">
        <v>1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72" t="s">
        <v>106</v>
      </c>
      <c r="D17" s="73"/>
    </row>
    <row r="18" spans="1:4" x14ac:dyDescent="0.2">
      <c r="A18" s="5">
        <v>2</v>
      </c>
      <c r="B18" s="5" t="s">
        <v>99</v>
      </c>
      <c r="C18" s="72">
        <v>4201.25</v>
      </c>
      <c r="D18" s="73"/>
    </row>
    <row r="19" spans="1:4" x14ac:dyDescent="0.2">
      <c r="A19" s="5">
        <v>3</v>
      </c>
      <c r="B19" s="5" t="s">
        <v>76</v>
      </c>
      <c r="C19" s="74">
        <v>1668.21</v>
      </c>
      <c r="D19" s="75"/>
    </row>
    <row r="20" spans="1:4" x14ac:dyDescent="0.2">
      <c r="A20" s="5">
        <v>4</v>
      </c>
      <c r="B20" s="5" t="s">
        <v>77</v>
      </c>
      <c r="C20" s="72" t="s">
        <v>107</v>
      </c>
      <c r="D20" s="73"/>
    </row>
    <row r="21" spans="1:4" x14ac:dyDescent="0.2">
      <c r="A21" s="5">
        <v>5</v>
      </c>
      <c r="B21" s="5" t="s">
        <v>78</v>
      </c>
      <c r="C21" s="76">
        <v>44562</v>
      </c>
      <c r="D21" s="73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8">
        <v>1</v>
      </c>
      <c r="B25" s="77" t="s">
        <v>2</v>
      </c>
      <c r="C25" s="77"/>
      <c r="D25" s="28" t="s">
        <v>3</v>
      </c>
    </row>
    <row r="26" spans="1:4" x14ac:dyDescent="0.2">
      <c r="A26" s="27" t="s">
        <v>4</v>
      </c>
      <c r="B26" s="78" t="s">
        <v>5</v>
      </c>
      <c r="C26" s="78"/>
      <c r="D26" s="9">
        <v>1668.21</v>
      </c>
    </row>
    <row r="27" spans="1:4" x14ac:dyDescent="0.2">
      <c r="A27" s="27" t="s">
        <v>6</v>
      </c>
      <c r="B27" s="78" t="s">
        <v>7</v>
      </c>
      <c r="C27" s="78"/>
      <c r="D27" s="9"/>
    </row>
    <row r="28" spans="1:4" x14ac:dyDescent="0.2">
      <c r="A28" s="27" t="s">
        <v>8</v>
      </c>
      <c r="B28" s="78" t="s">
        <v>9</v>
      </c>
      <c r="C28" s="78"/>
      <c r="D28" s="9"/>
    </row>
    <row r="29" spans="1:4" x14ac:dyDescent="0.2">
      <c r="A29" s="27" t="s">
        <v>10</v>
      </c>
      <c r="B29" s="78" t="s">
        <v>11</v>
      </c>
      <c r="C29" s="78"/>
      <c r="D29" s="9"/>
    </row>
    <row r="30" spans="1:4" x14ac:dyDescent="0.2">
      <c r="A30" s="27" t="s">
        <v>12</v>
      </c>
      <c r="B30" s="78" t="s">
        <v>13</v>
      </c>
      <c r="C30" s="78"/>
      <c r="D30" s="9"/>
    </row>
    <row r="31" spans="1:4" x14ac:dyDescent="0.2">
      <c r="A31" s="27"/>
      <c r="B31" s="78"/>
      <c r="C31" s="78"/>
      <c r="D31" s="9"/>
    </row>
    <row r="32" spans="1:4" x14ac:dyDescent="0.2">
      <c r="A32" s="27" t="s">
        <v>14</v>
      </c>
      <c r="B32" s="78" t="s">
        <v>15</v>
      </c>
      <c r="C32" s="78"/>
      <c r="D32" s="9"/>
    </row>
    <row r="33" spans="1:4" x14ac:dyDescent="0.2">
      <c r="A33" s="77" t="s">
        <v>16</v>
      </c>
      <c r="B33" s="77"/>
      <c r="C33" s="77"/>
      <c r="D33" s="16">
        <f>SUM(D26:D32)</f>
        <v>1668.21</v>
      </c>
    </row>
    <row r="36" spans="1:4" x14ac:dyDescent="0.2">
      <c r="A36" s="79" t="s">
        <v>17</v>
      </c>
      <c r="B36" s="79"/>
      <c r="C36" s="79"/>
      <c r="D36" s="79"/>
    </row>
    <row r="37" spans="1:4" x14ac:dyDescent="0.2">
      <c r="A37" s="3"/>
    </row>
    <row r="38" spans="1:4" x14ac:dyDescent="0.2">
      <c r="A38" s="80" t="s">
        <v>18</v>
      </c>
      <c r="B38" s="80"/>
      <c r="C38" s="80"/>
      <c r="D38" s="80"/>
    </row>
    <row r="40" spans="1:4" x14ac:dyDescent="0.2">
      <c r="A40" s="28" t="s">
        <v>19</v>
      </c>
      <c r="B40" s="77" t="s">
        <v>20</v>
      </c>
      <c r="C40" s="77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138.96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185.33</v>
      </c>
    </row>
    <row r="43" spans="1:4" x14ac:dyDescent="0.2">
      <c r="A43" s="77" t="s">
        <v>16</v>
      </c>
      <c r="B43" s="77"/>
      <c r="C43" s="26">
        <f>SUM(C41:C42)</f>
        <v>0.19440000000000002</v>
      </c>
      <c r="D43" s="15">
        <f>SUM(D41:D42)</f>
        <v>324.29000000000002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398.5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49.81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59.77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29.88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19.920000000000002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11.95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3.98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159.4</v>
      </c>
    </row>
    <row r="57" spans="1:4" x14ac:dyDescent="0.2">
      <c r="A57" s="77" t="s">
        <v>37</v>
      </c>
      <c r="B57" s="77"/>
      <c r="C57" s="11">
        <f>SUM(C49:C56)</f>
        <v>0.36800000000000005</v>
      </c>
      <c r="D57" s="15">
        <f>SUM(D49:D56)</f>
        <v>733.21</v>
      </c>
    </row>
    <row r="60" spans="1:4" x14ac:dyDescent="0.2">
      <c r="A60" s="80" t="s">
        <v>38</v>
      </c>
      <c r="B60" s="80"/>
      <c r="C60" s="80"/>
      <c r="D60" s="80"/>
    </row>
    <row r="62" spans="1:4" x14ac:dyDescent="0.2">
      <c r="A62" s="28" t="s">
        <v>39</v>
      </c>
      <c r="B62" s="81" t="s">
        <v>40</v>
      </c>
      <c r="C62" s="81"/>
      <c r="D62" s="28" t="s">
        <v>3</v>
      </c>
    </row>
    <row r="63" spans="1:4" x14ac:dyDescent="0.2">
      <c r="A63" s="27" t="s">
        <v>4</v>
      </c>
      <c r="B63" s="78" t="s">
        <v>41</v>
      </c>
      <c r="C63" s="78"/>
      <c r="D63" s="9">
        <f>(23*2*4.9)-(D26*0.06)</f>
        <v>125.3074</v>
      </c>
    </row>
    <row r="64" spans="1:4" x14ac:dyDescent="0.2">
      <c r="A64" s="27" t="s">
        <v>6</v>
      </c>
      <c r="B64" s="78" t="s">
        <v>42</v>
      </c>
      <c r="C64" s="78"/>
      <c r="D64" s="9">
        <f>13.1*0.8*23</f>
        <v>241.04000000000002</v>
      </c>
    </row>
    <row r="65" spans="1:5" x14ac:dyDescent="0.2">
      <c r="A65" s="27" t="s">
        <v>8</v>
      </c>
      <c r="B65" s="78" t="s">
        <v>108</v>
      </c>
      <c r="C65" s="78"/>
      <c r="D65" s="9">
        <v>122.19</v>
      </c>
    </row>
    <row r="66" spans="1:5" x14ac:dyDescent="0.2">
      <c r="A66" s="27" t="s">
        <v>10</v>
      </c>
      <c r="B66" s="78" t="s">
        <v>109</v>
      </c>
      <c r="C66" s="78"/>
      <c r="D66" s="9">
        <v>11.11</v>
      </c>
    </row>
    <row r="67" spans="1:5" x14ac:dyDescent="0.2">
      <c r="A67" s="27" t="s">
        <v>12</v>
      </c>
      <c r="B67" s="78" t="s">
        <v>110</v>
      </c>
      <c r="C67" s="78"/>
      <c r="D67" s="9">
        <v>3.81</v>
      </c>
    </row>
    <row r="68" spans="1:5" x14ac:dyDescent="0.2">
      <c r="A68" s="77" t="s">
        <v>16</v>
      </c>
      <c r="B68" s="77"/>
      <c r="C68" s="77"/>
      <c r="D68" s="15">
        <f>SUM(D63:D67)</f>
        <v>503.45740000000001</v>
      </c>
    </row>
    <row r="71" spans="1:5" x14ac:dyDescent="0.2">
      <c r="A71" s="80" t="s">
        <v>43</v>
      </c>
      <c r="B71" s="80"/>
      <c r="C71" s="80"/>
      <c r="D71" s="80"/>
    </row>
    <row r="73" spans="1:5" x14ac:dyDescent="0.2">
      <c r="A73" s="28">
        <v>2</v>
      </c>
      <c r="B73" s="81" t="s">
        <v>44</v>
      </c>
      <c r="C73" s="81"/>
      <c r="D73" s="28" t="s">
        <v>3</v>
      </c>
    </row>
    <row r="74" spans="1:5" x14ac:dyDescent="0.2">
      <c r="A74" s="27" t="s">
        <v>19</v>
      </c>
      <c r="B74" s="78" t="s">
        <v>20</v>
      </c>
      <c r="C74" s="78"/>
      <c r="D74" s="10">
        <f>D43</f>
        <v>324.29000000000002</v>
      </c>
    </row>
    <row r="75" spans="1:5" x14ac:dyDescent="0.2">
      <c r="A75" s="27" t="s">
        <v>24</v>
      </c>
      <c r="B75" s="78" t="s">
        <v>25</v>
      </c>
      <c r="C75" s="78"/>
      <c r="D75" s="10">
        <f>D57</f>
        <v>733.21</v>
      </c>
    </row>
    <row r="76" spans="1:5" x14ac:dyDescent="0.2">
      <c r="A76" s="27" t="s">
        <v>39</v>
      </c>
      <c r="B76" s="78" t="s">
        <v>40</v>
      </c>
      <c r="C76" s="78"/>
      <c r="D76" s="10">
        <f>D68</f>
        <v>503.45740000000001</v>
      </c>
    </row>
    <row r="77" spans="1:5" x14ac:dyDescent="0.2">
      <c r="A77" s="77" t="s">
        <v>16</v>
      </c>
      <c r="B77" s="77"/>
      <c r="C77" s="77"/>
      <c r="D77" s="15">
        <f>SUM(D74:D76)</f>
        <v>1560.9574</v>
      </c>
    </row>
    <row r="78" spans="1:5" x14ac:dyDescent="0.2">
      <c r="A78" s="4"/>
      <c r="E78" s="14"/>
    </row>
    <row r="80" spans="1:5" x14ac:dyDescent="0.2">
      <c r="A80" s="79" t="s">
        <v>45</v>
      </c>
      <c r="B80" s="79"/>
      <c r="C80" s="79"/>
      <c r="D80" s="79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81" t="s">
        <v>46</v>
      </c>
      <c r="C82" s="81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6.83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0.54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2.66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30.69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11.29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50.71</v>
      </c>
    </row>
    <row r="89" spans="1:5" x14ac:dyDescent="0.2">
      <c r="A89" s="84" t="s">
        <v>16</v>
      </c>
      <c r="B89" s="85"/>
      <c r="C89" s="86"/>
      <c r="D89" s="15">
        <f>SUM(D83:D88)</f>
        <v>102.72</v>
      </c>
    </row>
    <row r="92" spans="1:5" x14ac:dyDescent="0.2">
      <c r="A92" s="79" t="s">
        <v>52</v>
      </c>
      <c r="B92" s="79"/>
      <c r="C92" s="79"/>
      <c r="D92" s="79"/>
    </row>
    <row r="95" spans="1:5" x14ac:dyDescent="0.2">
      <c r="A95" s="80" t="s">
        <v>79</v>
      </c>
      <c r="B95" s="80"/>
      <c r="C95" s="80"/>
      <c r="D95" s="80"/>
    </row>
    <row r="96" spans="1:5" x14ac:dyDescent="0.2">
      <c r="A96" s="3"/>
    </row>
    <row r="97" spans="1:6" x14ac:dyDescent="0.2">
      <c r="A97" s="28" t="s">
        <v>53</v>
      </c>
      <c r="B97" s="81" t="s">
        <v>80</v>
      </c>
      <c r="C97" s="81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30.65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18.32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0.66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10.99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3.7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77" t="s">
        <v>37</v>
      </c>
      <c r="B104" s="77"/>
      <c r="C104" s="77"/>
      <c r="D104" s="15">
        <f>SUM(D98:D103)</f>
        <v>64.319999999999993</v>
      </c>
      <c r="E104" s="13"/>
      <c r="F104" s="13"/>
    </row>
    <row r="107" spans="1:6" x14ac:dyDescent="0.2">
      <c r="A107" s="80" t="s">
        <v>87</v>
      </c>
      <c r="B107" s="80"/>
      <c r="C107" s="80"/>
      <c r="D107" s="80"/>
    </row>
    <row r="108" spans="1:6" x14ac:dyDescent="0.2">
      <c r="A108" s="3"/>
    </row>
    <row r="109" spans="1:6" x14ac:dyDescent="0.2">
      <c r="A109" s="28" t="s">
        <v>54</v>
      </c>
      <c r="B109" s="81" t="s">
        <v>88</v>
      </c>
      <c r="C109" s="81"/>
      <c r="D109" s="28" t="s">
        <v>3</v>
      </c>
    </row>
    <row r="110" spans="1:6" x14ac:dyDescent="0.2">
      <c r="A110" s="27" t="s">
        <v>4</v>
      </c>
      <c r="B110" s="87" t="s">
        <v>89</v>
      </c>
      <c r="C110" s="88"/>
      <c r="D110" s="9">
        <f>((D33+D77+D89)/220)*22*0</f>
        <v>0</v>
      </c>
    </row>
    <row r="111" spans="1:6" x14ac:dyDescent="0.2">
      <c r="A111" s="77" t="s">
        <v>16</v>
      </c>
      <c r="B111" s="77"/>
      <c r="C111" s="77"/>
      <c r="D111" s="15">
        <f>SUM(D110)</f>
        <v>0</v>
      </c>
    </row>
    <row r="114" spans="1:4" x14ac:dyDescent="0.2">
      <c r="A114" s="80" t="s">
        <v>55</v>
      </c>
      <c r="B114" s="80"/>
      <c r="C114" s="80"/>
      <c r="D114" s="80"/>
    </row>
    <row r="115" spans="1:4" x14ac:dyDescent="0.2">
      <c r="A115" s="3"/>
    </row>
    <row r="116" spans="1:4" x14ac:dyDescent="0.2">
      <c r="A116" s="28">
        <v>4</v>
      </c>
      <c r="B116" s="77" t="s">
        <v>56</v>
      </c>
      <c r="C116" s="77"/>
      <c r="D116" s="28" t="s">
        <v>3</v>
      </c>
    </row>
    <row r="117" spans="1:4" x14ac:dyDescent="0.2">
      <c r="A117" s="27" t="s">
        <v>53</v>
      </c>
      <c r="B117" s="78" t="s">
        <v>80</v>
      </c>
      <c r="C117" s="78"/>
      <c r="D117" s="10">
        <f>D104</f>
        <v>64.319999999999993</v>
      </c>
    </row>
    <row r="118" spans="1:4" x14ac:dyDescent="0.2">
      <c r="A118" s="27" t="s">
        <v>54</v>
      </c>
      <c r="B118" s="78" t="s">
        <v>88</v>
      </c>
      <c r="C118" s="78"/>
      <c r="D118" s="10">
        <f>D111</f>
        <v>0</v>
      </c>
    </row>
    <row r="119" spans="1:4" x14ac:dyDescent="0.2">
      <c r="A119" s="77" t="s">
        <v>16</v>
      </c>
      <c r="B119" s="77"/>
      <c r="C119" s="77"/>
      <c r="D119" s="15">
        <f>SUM(D117:D118)</f>
        <v>64.319999999999993</v>
      </c>
    </row>
    <row r="122" spans="1:4" x14ac:dyDescent="0.2">
      <c r="A122" s="79" t="s">
        <v>57</v>
      </c>
      <c r="B122" s="79"/>
      <c r="C122" s="79"/>
      <c r="D122" s="79"/>
    </row>
    <row r="124" spans="1:4" x14ac:dyDescent="0.2">
      <c r="A124" s="28">
        <v>5</v>
      </c>
      <c r="B124" s="83" t="s">
        <v>58</v>
      </c>
      <c r="C124" s="83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f>[1]TOTAL!$F$18</f>
        <v>37.841666666666669</v>
      </c>
    </row>
    <row r="126" spans="1:4" x14ac:dyDescent="0.2">
      <c r="A126" s="27" t="s">
        <v>6</v>
      </c>
      <c r="B126" s="29" t="s">
        <v>60</v>
      </c>
      <c r="C126" s="29"/>
      <c r="D126" s="9"/>
    </row>
    <row r="127" spans="1:4" x14ac:dyDescent="0.2">
      <c r="A127" s="27" t="s">
        <v>8</v>
      </c>
      <c r="B127" s="29" t="s">
        <v>61</v>
      </c>
      <c r="C127" s="29"/>
      <c r="D127" s="9">
        <f>[1]TOTAL!$F$32</f>
        <v>1.135327272727273</v>
      </c>
    </row>
    <row r="128" spans="1:4" x14ac:dyDescent="0.2">
      <c r="A128" s="27" t="s">
        <v>10</v>
      </c>
      <c r="B128" s="29" t="s">
        <v>138</v>
      </c>
      <c r="C128" s="29"/>
      <c r="D128" s="9"/>
    </row>
    <row r="129" spans="1:4" x14ac:dyDescent="0.2">
      <c r="A129" s="77" t="s">
        <v>37</v>
      </c>
      <c r="B129" s="77"/>
      <c r="C129" s="77"/>
      <c r="D129" s="16">
        <f>SUM(D125:D128)</f>
        <v>38.976993939393942</v>
      </c>
    </row>
    <row r="132" spans="1:4" x14ac:dyDescent="0.2">
      <c r="A132" s="79" t="s">
        <v>62</v>
      </c>
      <c r="B132" s="79"/>
      <c r="C132" s="79"/>
      <c r="D132" s="79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171.75921969696972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216.41661681818184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362.03684721873918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27.205099999999998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125.56199999999998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209.26999999999998</v>
      </c>
    </row>
    <row r="144" spans="1:4" ht="13.5" x14ac:dyDescent="0.2">
      <c r="A144" s="84" t="s">
        <v>37</v>
      </c>
      <c r="B144" s="85"/>
      <c r="C144" s="17">
        <f>(1+C136)*(1+C135)/(1-C137)-1</f>
        <v>0.21839080459770144</v>
      </c>
      <c r="D144" s="15">
        <f>SUM(D135:D137)</f>
        <v>750.2126837338908</v>
      </c>
    </row>
    <row r="147" spans="1:4" x14ac:dyDescent="0.2">
      <c r="A147" s="79" t="s">
        <v>70</v>
      </c>
      <c r="B147" s="79"/>
      <c r="C147" s="79"/>
      <c r="D147" s="79"/>
    </row>
    <row r="149" spans="1:4" x14ac:dyDescent="0.2">
      <c r="A149" s="28"/>
      <c r="B149" s="77" t="s">
        <v>71</v>
      </c>
      <c r="C149" s="77"/>
      <c r="D149" s="28" t="s">
        <v>3</v>
      </c>
    </row>
    <row r="150" spans="1:4" x14ac:dyDescent="0.2">
      <c r="A150" s="28" t="s">
        <v>4</v>
      </c>
      <c r="B150" s="78" t="s">
        <v>1</v>
      </c>
      <c r="C150" s="78"/>
      <c r="D150" s="18">
        <f>D33</f>
        <v>1668.21</v>
      </c>
    </row>
    <row r="151" spans="1:4" x14ac:dyDescent="0.2">
      <c r="A151" s="28" t="s">
        <v>6</v>
      </c>
      <c r="B151" s="78" t="s">
        <v>17</v>
      </c>
      <c r="C151" s="78"/>
      <c r="D151" s="18">
        <f>D77</f>
        <v>1560.9574</v>
      </c>
    </row>
    <row r="152" spans="1:4" x14ac:dyDescent="0.2">
      <c r="A152" s="28" t="s">
        <v>8</v>
      </c>
      <c r="B152" s="78" t="s">
        <v>45</v>
      </c>
      <c r="C152" s="78"/>
      <c r="D152" s="18">
        <f>D89</f>
        <v>102.72</v>
      </c>
    </row>
    <row r="153" spans="1:4" x14ac:dyDescent="0.2">
      <c r="A153" s="28" t="s">
        <v>10</v>
      </c>
      <c r="B153" s="78" t="s">
        <v>52</v>
      </c>
      <c r="C153" s="78"/>
      <c r="D153" s="18">
        <f>D119</f>
        <v>64.319999999999993</v>
      </c>
    </row>
    <row r="154" spans="1:4" x14ac:dyDescent="0.2">
      <c r="A154" s="28" t="s">
        <v>12</v>
      </c>
      <c r="B154" s="78" t="s">
        <v>57</v>
      </c>
      <c r="C154" s="78"/>
      <c r="D154" s="18">
        <f>D129</f>
        <v>38.976993939393942</v>
      </c>
    </row>
    <row r="155" spans="1:4" x14ac:dyDescent="0.2">
      <c r="A155" s="77" t="s">
        <v>101</v>
      </c>
      <c r="B155" s="77"/>
      <c r="C155" s="77"/>
      <c r="D155" s="19">
        <f>SUM(D150:D154)</f>
        <v>3435.1843939393943</v>
      </c>
    </row>
    <row r="156" spans="1:4" x14ac:dyDescent="0.2">
      <c r="A156" s="28" t="s">
        <v>32</v>
      </c>
      <c r="B156" s="78" t="s">
        <v>72</v>
      </c>
      <c r="C156" s="78"/>
      <c r="D156" s="20">
        <f>D144</f>
        <v>750.2126837338908</v>
      </c>
    </row>
    <row r="157" spans="1:4" x14ac:dyDescent="0.2">
      <c r="A157" s="77" t="s">
        <v>73</v>
      </c>
      <c r="B157" s="77"/>
      <c r="C157" s="77"/>
      <c r="D157" s="19">
        <f>ROUND(SUM(D155:D156),2)</f>
        <v>4185.3999999999996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H46"/>
  <sheetViews>
    <sheetView topLeftCell="A19" zoomScaleNormal="100" workbookViewId="0">
      <selection activeCell="A46" sqref="A46"/>
    </sheetView>
  </sheetViews>
  <sheetFormatPr defaultColWidth="9.140625" defaultRowHeight="15" x14ac:dyDescent="0.25"/>
  <cols>
    <col min="1" max="1" width="33.28515625" style="31" bestFit="1" customWidth="1"/>
    <col min="2" max="9" width="12.7109375" style="31" customWidth="1"/>
    <col min="10" max="984" width="9.140625" style="31"/>
    <col min="985" max="16384" width="9.140625" style="32"/>
  </cols>
  <sheetData>
    <row r="1" spans="1:996" x14ac:dyDescent="0.25">
      <c r="A1" s="31" t="s">
        <v>123</v>
      </c>
    </row>
    <row r="3" spans="1:996" x14ac:dyDescent="0.25">
      <c r="A3" s="64" t="s">
        <v>156</v>
      </c>
    </row>
    <row r="4" spans="1:996" s="34" customFormat="1" ht="30" customHeight="1" x14ac:dyDescent="0.25">
      <c r="A4" s="56" t="s">
        <v>111</v>
      </c>
      <c r="B4" s="89" t="str">
        <f>AssRotAdm!A13</f>
        <v>Assistente de Rotinas Administrativas</v>
      </c>
      <c r="C4" s="89"/>
      <c r="D4" s="89" t="str">
        <f>AuxAdm1!A13</f>
        <v>Auxiliar Administrativo I</v>
      </c>
      <c r="E4" s="89"/>
      <c r="F4" s="89" t="str">
        <f>AuxAdm2!A13</f>
        <v>Auxiliar Administrativo II</v>
      </c>
      <c r="G4" s="89"/>
      <c r="H4" s="89" t="str">
        <f>superv!A13</f>
        <v>Supervisor</v>
      </c>
      <c r="I4" s="89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  <c r="IW4" s="33"/>
      <c r="IX4" s="33"/>
      <c r="IY4" s="33"/>
      <c r="IZ4" s="33"/>
      <c r="JA4" s="33"/>
      <c r="JB4" s="33"/>
      <c r="JC4" s="33"/>
      <c r="JD4" s="33"/>
      <c r="JE4" s="33"/>
      <c r="JF4" s="33"/>
      <c r="JG4" s="33"/>
      <c r="JH4" s="33"/>
      <c r="JI4" s="33"/>
      <c r="JJ4" s="33"/>
      <c r="JK4" s="33"/>
      <c r="JL4" s="33"/>
      <c r="JM4" s="33"/>
      <c r="JN4" s="33"/>
      <c r="JO4" s="33"/>
      <c r="JP4" s="33"/>
      <c r="JQ4" s="33"/>
      <c r="JR4" s="33"/>
      <c r="JS4" s="33"/>
      <c r="JT4" s="33"/>
      <c r="JU4" s="33"/>
      <c r="JV4" s="33"/>
      <c r="JW4" s="33"/>
      <c r="JX4" s="33"/>
      <c r="JY4" s="33"/>
      <c r="JZ4" s="33"/>
      <c r="KA4" s="33"/>
      <c r="KB4" s="33"/>
      <c r="KC4" s="33"/>
      <c r="KD4" s="33"/>
      <c r="KE4" s="33"/>
      <c r="KF4" s="33"/>
      <c r="KG4" s="33"/>
      <c r="KH4" s="33"/>
      <c r="KI4" s="33"/>
      <c r="KJ4" s="33"/>
      <c r="KK4" s="33"/>
      <c r="KL4" s="33"/>
      <c r="KM4" s="33"/>
      <c r="KN4" s="33"/>
      <c r="KO4" s="33"/>
      <c r="KP4" s="33"/>
      <c r="KQ4" s="33"/>
      <c r="KR4" s="33"/>
      <c r="KS4" s="33"/>
      <c r="KT4" s="33"/>
      <c r="KU4" s="33"/>
      <c r="KV4" s="33"/>
      <c r="KW4" s="33"/>
      <c r="KX4" s="33"/>
      <c r="KY4" s="33"/>
      <c r="KZ4" s="33"/>
      <c r="LA4" s="33"/>
      <c r="LB4" s="33"/>
      <c r="LC4" s="33"/>
      <c r="LD4" s="33"/>
      <c r="LE4" s="33"/>
      <c r="LF4" s="33"/>
      <c r="LG4" s="33"/>
      <c r="LH4" s="33"/>
      <c r="LI4" s="33"/>
      <c r="LJ4" s="33"/>
      <c r="LK4" s="33"/>
      <c r="LL4" s="33"/>
      <c r="LM4" s="33"/>
      <c r="LN4" s="33"/>
      <c r="LO4" s="33"/>
      <c r="LP4" s="33"/>
      <c r="LQ4" s="33"/>
      <c r="LR4" s="33"/>
      <c r="LS4" s="33"/>
      <c r="LT4" s="33"/>
      <c r="LU4" s="33"/>
      <c r="LV4" s="33"/>
      <c r="LW4" s="33"/>
      <c r="LX4" s="33"/>
      <c r="LY4" s="33"/>
      <c r="LZ4" s="33"/>
      <c r="MA4" s="33"/>
      <c r="MB4" s="33"/>
      <c r="MC4" s="33"/>
      <c r="MD4" s="33"/>
      <c r="ME4" s="33"/>
      <c r="MF4" s="33"/>
      <c r="MG4" s="33"/>
      <c r="MH4" s="33"/>
      <c r="MI4" s="33"/>
      <c r="MJ4" s="33"/>
      <c r="MK4" s="33"/>
      <c r="ML4" s="33"/>
      <c r="MM4" s="33"/>
      <c r="MN4" s="33"/>
      <c r="MO4" s="33"/>
      <c r="MP4" s="33"/>
      <c r="MQ4" s="33"/>
      <c r="MR4" s="33"/>
      <c r="MS4" s="33"/>
      <c r="MT4" s="33"/>
      <c r="MU4" s="33"/>
      <c r="MV4" s="33"/>
      <c r="MW4" s="33"/>
      <c r="MX4" s="33"/>
      <c r="MY4" s="33"/>
      <c r="MZ4" s="33"/>
      <c r="NA4" s="33"/>
      <c r="NB4" s="33"/>
      <c r="NC4" s="33"/>
      <c r="ND4" s="33"/>
      <c r="NE4" s="33"/>
      <c r="NF4" s="33"/>
      <c r="NG4" s="33"/>
      <c r="NH4" s="33"/>
      <c r="NI4" s="33"/>
      <c r="NJ4" s="33"/>
      <c r="NK4" s="33"/>
      <c r="NL4" s="33"/>
      <c r="NM4" s="33"/>
      <c r="NN4" s="33"/>
      <c r="NO4" s="33"/>
      <c r="NP4" s="33"/>
      <c r="NQ4" s="33"/>
      <c r="NR4" s="33"/>
      <c r="NS4" s="33"/>
      <c r="NT4" s="33"/>
      <c r="NU4" s="33"/>
      <c r="NV4" s="33"/>
      <c r="NW4" s="33"/>
      <c r="NX4" s="33"/>
      <c r="NY4" s="33"/>
      <c r="NZ4" s="33"/>
      <c r="OA4" s="33"/>
      <c r="OB4" s="33"/>
      <c r="OC4" s="33"/>
      <c r="OD4" s="33"/>
      <c r="OE4" s="33"/>
      <c r="OF4" s="33"/>
      <c r="OG4" s="33"/>
      <c r="OH4" s="33"/>
      <c r="OI4" s="33"/>
      <c r="OJ4" s="33"/>
      <c r="OK4" s="33"/>
      <c r="OL4" s="33"/>
      <c r="OM4" s="33"/>
      <c r="ON4" s="33"/>
      <c r="OO4" s="33"/>
      <c r="OP4" s="33"/>
      <c r="OQ4" s="33"/>
      <c r="OR4" s="33"/>
      <c r="OS4" s="33"/>
      <c r="OT4" s="33"/>
      <c r="OU4" s="33"/>
      <c r="OV4" s="33"/>
      <c r="OW4" s="33"/>
      <c r="OX4" s="33"/>
      <c r="OY4" s="33"/>
      <c r="OZ4" s="33"/>
      <c r="PA4" s="33"/>
      <c r="PB4" s="33"/>
      <c r="PC4" s="33"/>
      <c r="PD4" s="33"/>
      <c r="PE4" s="33"/>
      <c r="PF4" s="33"/>
      <c r="PG4" s="33"/>
      <c r="PH4" s="33"/>
      <c r="PI4" s="33"/>
      <c r="PJ4" s="33"/>
      <c r="PK4" s="33"/>
      <c r="PL4" s="33"/>
      <c r="PM4" s="33"/>
      <c r="PN4" s="33"/>
      <c r="PO4" s="33"/>
      <c r="PP4" s="33"/>
      <c r="PQ4" s="33"/>
      <c r="PR4" s="33"/>
      <c r="PS4" s="33"/>
      <c r="PT4" s="33"/>
      <c r="PU4" s="33"/>
      <c r="PV4" s="33"/>
      <c r="PW4" s="33"/>
      <c r="PX4" s="33"/>
      <c r="PY4" s="33"/>
      <c r="PZ4" s="33"/>
      <c r="QA4" s="33"/>
      <c r="QB4" s="33"/>
      <c r="QC4" s="33"/>
      <c r="QD4" s="33"/>
      <c r="QE4" s="33"/>
      <c r="QF4" s="33"/>
      <c r="QG4" s="33"/>
      <c r="QH4" s="33"/>
      <c r="QI4" s="33"/>
      <c r="QJ4" s="33"/>
      <c r="QK4" s="33"/>
      <c r="QL4" s="33"/>
      <c r="QM4" s="33"/>
      <c r="QN4" s="33"/>
      <c r="QO4" s="33"/>
      <c r="QP4" s="33"/>
      <c r="QQ4" s="33"/>
      <c r="QR4" s="33"/>
      <c r="QS4" s="33"/>
      <c r="QT4" s="33"/>
      <c r="QU4" s="33"/>
      <c r="QV4" s="33"/>
      <c r="QW4" s="33"/>
      <c r="QX4" s="33"/>
      <c r="QY4" s="33"/>
      <c r="QZ4" s="33"/>
      <c r="RA4" s="33"/>
      <c r="RB4" s="33"/>
      <c r="RC4" s="33"/>
      <c r="RD4" s="33"/>
      <c r="RE4" s="33"/>
      <c r="RF4" s="33"/>
      <c r="RG4" s="33"/>
      <c r="RH4" s="33"/>
      <c r="RI4" s="33"/>
      <c r="RJ4" s="33"/>
      <c r="RK4" s="33"/>
      <c r="RL4" s="33"/>
      <c r="RM4" s="33"/>
      <c r="RN4" s="33"/>
      <c r="RO4" s="33"/>
      <c r="RP4" s="33"/>
      <c r="RQ4" s="33"/>
      <c r="RR4" s="33"/>
      <c r="RS4" s="33"/>
      <c r="RT4" s="33"/>
      <c r="RU4" s="33"/>
      <c r="RV4" s="33"/>
      <c r="RW4" s="33"/>
      <c r="RX4" s="33"/>
      <c r="RY4" s="33"/>
      <c r="RZ4" s="33"/>
      <c r="SA4" s="33"/>
      <c r="SB4" s="33"/>
      <c r="SC4" s="33"/>
      <c r="SD4" s="33"/>
      <c r="SE4" s="33"/>
      <c r="SF4" s="33"/>
      <c r="SG4" s="33"/>
      <c r="SH4" s="33"/>
      <c r="SI4" s="33"/>
      <c r="SJ4" s="33"/>
      <c r="SK4" s="33"/>
      <c r="SL4" s="33"/>
      <c r="SM4" s="33"/>
      <c r="SN4" s="33"/>
      <c r="SO4" s="33"/>
      <c r="SP4" s="33"/>
      <c r="SQ4" s="33"/>
      <c r="SR4" s="33"/>
      <c r="SS4" s="33"/>
      <c r="ST4" s="33"/>
      <c r="SU4" s="33"/>
      <c r="SV4" s="33"/>
      <c r="SW4" s="33"/>
      <c r="SX4" s="33"/>
      <c r="SY4" s="33"/>
      <c r="SZ4" s="33"/>
      <c r="TA4" s="33"/>
      <c r="TB4" s="33"/>
      <c r="TC4" s="33"/>
      <c r="TD4" s="33"/>
      <c r="TE4" s="33"/>
      <c r="TF4" s="33"/>
      <c r="TG4" s="33"/>
      <c r="TH4" s="33"/>
      <c r="TI4" s="33"/>
      <c r="TJ4" s="33"/>
      <c r="TK4" s="33"/>
      <c r="TL4" s="33"/>
      <c r="TM4" s="33"/>
      <c r="TN4" s="33"/>
      <c r="TO4" s="33"/>
      <c r="TP4" s="33"/>
      <c r="TQ4" s="33"/>
      <c r="TR4" s="33"/>
      <c r="TS4" s="33"/>
      <c r="TT4" s="33"/>
      <c r="TU4" s="33"/>
      <c r="TV4" s="33"/>
      <c r="TW4" s="33"/>
      <c r="TX4" s="33"/>
      <c r="TY4" s="33"/>
      <c r="TZ4" s="33"/>
      <c r="UA4" s="33"/>
      <c r="UB4" s="33"/>
      <c r="UC4" s="33"/>
      <c r="UD4" s="33"/>
      <c r="UE4" s="33"/>
      <c r="UF4" s="33"/>
      <c r="UG4" s="33"/>
      <c r="UH4" s="33"/>
      <c r="UI4" s="33"/>
      <c r="UJ4" s="33"/>
      <c r="UK4" s="33"/>
      <c r="UL4" s="33"/>
      <c r="UM4" s="33"/>
      <c r="UN4" s="33"/>
      <c r="UO4" s="33"/>
      <c r="UP4" s="33"/>
      <c r="UQ4" s="33"/>
      <c r="UR4" s="33"/>
      <c r="US4" s="33"/>
      <c r="UT4" s="33"/>
      <c r="UU4" s="33"/>
      <c r="UV4" s="33"/>
      <c r="UW4" s="33"/>
      <c r="UX4" s="33"/>
      <c r="UY4" s="33"/>
      <c r="UZ4" s="33"/>
      <c r="VA4" s="33"/>
      <c r="VB4" s="33"/>
      <c r="VC4" s="33"/>
      <c r="VD4" s="33"/>
      <c r="VE4" s="33"/>
      <c r="VF4" s="33"/>
      <c r="VG4" s="33"/>
      <c r="VH4" s="33"/>
      <c r="VI4" s="33"/>
      <c r="VJ4" s="33"/>
      <c r="VK4" s="33"/>
      <c r="VL4" s="33"/>
      <c r="VM4" s="33"/>
      <c r="VN4" s="33"/>
      <c r="VO4" s="33"/>
      <c r="VP4" s="33"/>
      <c r="VQ4" s="33"/>
      <c r="VR4" s="33"/>
      <c r="VS4" s="33"/>
      <c r="VT4" s="33"/>
      <c r="VU4" s="33"/>
      <c r="VV4" s="33"/>
      <c r="VW4" s="33"/>
      <c r="VX4" s="33"/>
      <c r="VY4" s="33"/>
      <c r="VZ4" s="33"/>
      <c r="WA4" s="33"/>
      <c r="WB4" s="33"/>
      <c r="WC4" s="33"/>
      <c r="WD4" s="33"/>
      <c r="WE4" s="33"/>
      <c r="WF4" s="33"/>
      <c r="WG4" s="33"/>
      <c r="WH4" s="33"/>
      <c r="WI4" s="33"/>
      <c r="WJ4" s="33"/>
      <c r="WK4" s="33"/>
      <c r="WL4" s="33"/>
      <c r="WM4" s="33"/>
      <c r="WN4" s="33"/>
      <c r="WO4" s="33"/>
      <c r="WP4" s="33"/>
      <c r="WQ4" s="33"/>
      <c r="WR4" s="33"/>
      <c r="WS4" s="33"/>
      <c r="WT4" s="33"/>
      <c r="WU4" s="33"/>
      <c r="WV4" s="33"/>
      <c r="WW4" s="33"/>
      <c r="WX4" s="33"/>
      <c r="WY4" s="33"/>
      <c r="WZ4" s="33"/>
      <c r="XA4" s="33"/>
      <c r="XB4" s="33"/>
      <c r="XC4" s="33"/>
      <c r="XD4" s="33"/>
      <c r="XE4" s="33"/>
      <c r="XF4" s="33"/>
      <c r="XG4" s="33"/>
      <c r="XH4" s="33"/>
      <c r="XI4" s="33"/>
      <c r="XJ4" s="33"/>
      <c r="XK4" s="33"/>
      <c r="XL4" s="33"/>
      <c r="XM4" s="33"/>
      <c r="XN4" s="33"/>
      <c r="XO4" s="33"/>
      <c r="XP4" s="33"/>
      <c r="XQ4" s="33"/>
      <c r="XR4" s="33"/>
      <c r="XS4" s="33"/>
      <c r="XT4" s="33"/>
      <c r="XU4" s="33"/>
      <c r="XV4" s="33"/>
      <c r="XW4" s="33"/>
      <c r="XX4" s="33"/>
      <c r="XY4" s="33"/>
      <c r="XZ4" s="33"/>
      <c r="YA4" s="33"/>
      <c r="YB4" s="33"/>
      <c r="YC4" s="33"/>
      <c r="YD4" s="33"/>
      <c r="YE4" s="33"/>
      <c r="YF4" s="33"/>
      <c r="YG4" s="33"/>
      <c r="YH4" s="33"/>
      <c r="YI4" s="33"/>
      <c r="YJ4" s="33"/>
      <c r="YK4" s="33"/>
      <c r="YL4" s="33"/>
      <c r="YM4" s="33"/>
      <c r="YN4" s="33"/>
      <c r="YO4" s="33"/>
      <c r="YP4" s="33"/>
      <c r="YQ4" s="33"/>
      <c r="YR4" s="33"/>
      <c r="YS4" s="33"/>
      <c r="YT4" s="33"/>
      <c r="YU4" s="33"/>
      <c r="YV4" s="33"/>
      <c r="YW4" s="33"/>
      <c r="YX4" s="33"/>
      <c r="YY4" s="33"/>
      <c r="YZ4" s="33"/>
      <c r="ZA4" s="33"/>
      <c r="ZB4" s="33"/>
      <c r="ZC4" s="33"/>
      <c r="ZD4" s="33"/>
      <c r="ZE4" s="33"/>
      <c r="ZF4" s="33"/>
      <c r="ZG4" s="33"/>
      <c r="ZH4" s="33"/>
      <c r="ZI4" s="33"/>
      <c r="ZJ4" s="33"/>
      <c r="ZK4" s="33"/>
      <c r="ZL4" s="33"/>
      <c r="ZM4" s="33"/>
      <c r="ZN4" s="33"/>
      <c r="ZO4" s="33"/>
      <c r="ZP4" s="33"/>
      <c r="ZQ4" s="33"/>
      <c r="ZR4" s="33"/>
      <c r="ZS4" s="33"/>
      <c r="ZT4" s="33"/>
      <c r="ZU4" s="33"/>
      <c r="ZV4" s="33"/>
      <c r="ZW4" s="33"/>
      <c r="ZX4" s="33"/>
      <c r="ZY4" s="33"/>
      <c r="ZZ4" s="33"/>
      <c r="AAA4" s="33"/>
      <c r="AAB4" s="33"/>
      <c r="AAC4" s="33"/>
      <c r="AAD4" s="33"/>
      <c r="AAE4" s="33"/>
      <c r="AAF4" s="33"/>
      <c r="AAG4" s="33"/>
      <c r="AAH4" s="33"/>
      <c r="AAI4" s="33"/>
      <c r="AAJ4" s="33"/>
      <c r="AAK4" s="33"/>
      <c r="AAL4" s="33"/>
      <c r="AAM4" s="33"/>
      <c r="AAN4" s="33"/>
      <c r="AAO4" s="33"/>
      <c r="AAP4" s="33"/>
      <c r="AAQ4" s="33"/>
      <c r="AAR4" s="33"/>
      <c r="AAS4" s="33"/>
      <c r="AAT4" s="33"/>
      <c r="AAU4" s="33"/>
      <c r="AAV4" s="33"/>
      <c r="AAW4" s="33"/>
      <c r="AAX4" s="33"/>
      <c r="AAY4" s="33"/>
      <c r="AAZ4" s="33"/>
      <c r="ABA4" s="33"/>
      <c r="ABB4" s="33"/>
      <c r="ABC4" s="33"/>
      <c r="ABD4" s="33"/>
      <c r="ABE4" s="33"/>
      <c r="ABF4" s="33"/>
      <c r="ABG4" s="33"/>
      <c r="ABH4" s="33"/>
      <c r="ABI4" s="33"/>
      <c r="ABJ4" s="33"/>
      <c r="ABK4" s="33"/>
      <c r="ABL4" s="33"/>
      <c r="ABM4" s="33"/>
      <c r="ABN4" s="33"/>
      <c r="ABO4" s="33"/>
      <c r="ABP4" s="33"/>
      <c r="ABQ4" s="33"/>
      <c r="ABR4" s="33"/>
      <c r="ABS4" s="33"/>
      <c r="ABT4" s="33"/>
      <c r="ABU4" s="33"/>
      <c r="ABV4" s="33"/>
      <c r="ABW4" s="33"/>
      <c r="ABX4" s="33"/>
      <c r="ABY4" s="33"/>
      <c r="ABZ4" s="33"/>
      <c r="ACA4" s="33"/>
      <c r="ACB4" s="33"/>
      <c r="ACC4" s="33"/>
      <c r="ACD4" s="33"/>
      <c r="ACE4" s="33"/>
      <c r="ACF4" s="33"/>
      <c r="ACG4" s="33"/>
      <c r="ACH4" s="33"/>
      <c r="ACI4" s="33"/>
      <c r="ACJ4" s="33"/>
      <c r="ACK4" s="33"/>
      <c r="ACL4" s="33"/>
      <c r="ACM4" s="33"/>
      <c r="ACN4" s="33"/>
      <c r="ACO4" s="33"/>
      <c r="ACP4" s="33"/>
      <c r="ACQ4" s="33"/>
      <c r="ACR4" s="33"/>
      <c r="ACS4" s="33"/>
      <c r="ACT4" s="33"/>
      <c r="ACU4" s="33"/>
      <c r="ACV4" s="33"/>
      <c r="ACW4" s="33"/>
      <c r="ACX4" s="33"/>
      <c r="ACY4" s="33"/>
      <c r="ACZ4" s="33"/>
      <c r="ADA4" s="33"/>
      <c r="ADB4" s="33"/>
      <c r="ADC4" s="33"/>
      <c r="ADD4" s="33"/>
      <c r="ADE4" s="33"/>
      <c r="ADF4" s="33"/>
      <c r="ADG4" s="33"/>
      <c r="ADH4" s="33"/>
      <c r="ADI4" s="33"/>
      <c r="ADJ4" s="33"/>
      <c r="ADK4" s="33"/>
      <c r="ADL4" s="33"/>
      <c r="ADM4" s="33"/>
      <c r="ADN4" s="33"/>
      <c r="ADO4" s="33"/>
      <c r="ADP4" s="33"/>
      <c r="ADQ4" s="33"/>
      <c r="ADR4" s="33"/>
      <c r="ADS4" s="33"/>
      <c r="ADT4" s="33"/>
      <c r="ADU4" s="33"/>
      <c r="ADV4" s="33"/>
      <c r="ADW4" s="33"/>
      <c r="ADX4" s="33"/>
      <c r="ADY4" s="33"/>
      <c r="ADZ4" s="33"/>
      <c r="AEA4" s="33"/>
      <c r="AEB4" s="33"/>
      <c r="AEC4" s="33"/>
      <c r="AED4" s="33"/>
      <c r="AEE4" s="33"/>
      <c r="AEF4" s="33"/>
      <c r="AEG4" s="33"/>
      <c r="AEH4" s="33"/>
      <c r="AEI4" s="33"/>
      <c r="AEJ4" s="33"/>
      <c r="AEK4" s="33"/>
      <c r="AEL4" s="33"/>
      <c r="AEM4" s="33"/>
      <c r="AEN4" s="33"/>
      <c r="AEO4" s="33"/>
      <c r="AEP4" s="33"/>
      <c r="AEQ4" s="33"/>
      <c r="AER4" s="33"/>
      <c r="AES4" s="33"/>
      <c r="AET4" s="33"/>
      <c r="AEU4" s="33"/>
      <c r="AEV4" s="33"/>
      <c r="AEW4" s="33"/>
      <c r="AEX4" s="33"/>
      <c r="AEY4" s="33"/>
      <c r="AEZ4" s="33"/>
      <c r="AFA4" s="33"/>
      <c r="AFB4" s="33"/>
      <c r="AFC4" s="33"/>
      <c r="AFD4" s="33"/>
      <c r="AFE4" s="33"/>
      <c r="AFF4" s="33"/>
      <c r="AFG4" s="33"/>
      <c r="AFH4" s="33"/>
      <c r="AFI4" s="33"/>
      <c r="AFJ4" s="33"/>
      <c r="AFK4" s="33"/>
      <c r="AFL4" s="33"/>
      <c r="AFM4" s="33"/>
      <c r="AFN4" s="33"/>
      <c r="AFO4" s="33"/>
      <c r="AFP4" s="33"/>
      <c r="AFQ4" s="33"/>
      <c r="AFR4" s="33"/>
      <c r="AFS4" s="33"/>
      <c r="AFT4" s="33"/>
      <c r="AFU4" s="33"/>
      <c r="AFV4" s="33"/>
      <c r="AFW4" s="33"/>
      <c r="AFX4" s="33"/>
      <c r="AFY4" s="33"/>
      <c r="AFZ4" s="33"/>
      <c r="AGA4" s="33"/>
      <c r="AGB4" s="33"/>
      <c r="AGC4" s="33"/>
      <c r="AGD4" s="33"/>
      <c r="AGE4" s="33"/>
      <c r="AGF4" s="33"/>
      <c r="AGG4" s="33"/>
      <c r="AGH4" s="33"/>
      <c r="AGI4" s="33"/>
      <c r="AGJ4" s="33"/>
      <c r="AGK4" s="33"/>
      <c r="AGL4" s="33"/>
      <c r="AGM4" s="33"/>
      <c r="AGN4" s="33"/>
      <c r="AGO4" s="33"/>
      <c r="AGP4" s="33"/>
      <c r="AGQ4" s="33"/>
      <c r="AGR4" s="33"/>
      <c r="AGS4" s="33"/>
      <c r="AGT4" s="33"/>
      <c r="AGU4" s="33"/>
      <c r="AGV4" s="33"/>
      <c r="AGW4" s="33"/>
      <c r="AGX4" s="33"/>
      <c r="AGY4" s="33"/>
      <c r="AGZ4" s="33"/>
      <c r="AHA4" s="33"/>
      <c r="AHB4" s="33"/>
      <c r="AHC4" s="33"/>
      <c r="AHD4" s="33"/>
      <c r="AHE4" s="33"/>
      <c r="AHF4" s="33"/>
      <c r="AHG4" s="33"/>
      <c r="AHH4" s="33"/>
      <c r="AHI4" s="33"/>
      <c r="AHJ4" s="33"/>
      <c r="AHK4" s="33"/>
      <c r="AHL4" s="33"/>
      <c r="AHM4" s="33"/>
      <c r="AHN4" s="33"/>
      <c r="AHO4" s="33"/>
      <c r="AHP4" s="33"/>
      <c r="AHQ4" s="33"/>
      <c r="AHR4" s="33"/>
      <c r="AHS4" s="33"/>
      <c r="AHT4" s="33"/>
      <c r="AHU4" s="33"/>
      <c r="AHV4" s="33"/>
      <c r="AHW4" s="33"/>
      <c r="AHX4" s="33"/>
      <c r="AHY4" s="33"/>
      <c r="AHZ4" s="33"/>
      <c r="AIA4" s="33"/>
      <c r="AIB4" s="33"/>
      <c r="AIC4" s="33"/>
      <c r="AID4" s="33"/>
      <c r="AIE4" s="33"/>
      <c r="AIF4" s="33"/>
      <c r="AIG4" s="33"/>
      <c r="AIH4" s="33"/>
      <c r="AII4" s="33"/>
      <c r="AIJ4" s="33"/>
      <c r="AIK4" s="33"/>
      <c r="AIL4" s="33"/>
      <c r="AIM4" s="33"/>
      <c r="AIN4" s="33"/>
      <c r="AIO4" s="33"/>
      <c r="AIP4" s="33"/>
      <c r="AIQ4" s="33"/>
      <c r="AIR4" s="33"/>
      <c r="AIS4" s="33"/>
      <c r="AIT4" s="33"/>
      <c r="AIU4" s="33"/>
      <c r="AIV4" s="33"/>
      <c r="AIW4" s="33"/>
      <c r="AIX4" s="33"/>
      <c r="AIY4" s="33"/>
      <c r="AIZ4" s="33"/>
      <c r="AJA4" s="33"/>
      <c r="AJB4" s="33"/>
      <c r="AJC4" s="33"/>
      <c r="AJD4" s="33"/>
      <c r="AJE4" s="33"/>
      <c r="AJF4" s="33"/>
      <c r="AJG4" s="33"/>
      <c r="AJH4" s="33"/>
      <c r="AJI4" s="33"/>
      <c r="AJJ4" s="33"/>
      <c r="AJK4" s="33"/>
      <c r="AJL4" s="33"/>
      <c r="AJM4" s="33"/>
      <c r="AJN4" s="33"/>
      <c r="AJO4" s="33"/>
      <c r="AJP4" s="33"/>
      <c r="AJQ4" s="33"/>
      <c r="AJR4" s="33"/>
      <c r="AJS4" s="33"/>
      <c r="AJT4" s="33"/>
      <c r="AJU4" s="33"/>
      <c r="AJV4" s="33"/>
      <c r="AJW4" s="33"/>
      <c r="AJX4" s="33"/>
      <c r="AJY4" s="33"/>
      <c r="AJZ4" s="33"/>
      <c r="AKA4" s="33"/>
      <c r="AKB4" s="33"/>
      <c r="AKC4" s="33"/>
      <c r="AKD4" s="33"/>
      <c r="AKE4" s="33"/>
      <c r="AKF4" s="33"/>
      <c r="AKG4" s="33"/>
      <c r="AKH4" s="33"/>
      <c r="AKI4" s="33"/>
      <c r="AKJ4" s="33"/>
      <c r="AKK4" s="33"/>
      <c r="AKL4" s="33"/>
      <c r="AKM4" s="33"/>
      <c r="AKN4" s="33"/>
      <c r="AKO4" s="33"/>
      <c r="AKP4" s="33"/>
      <c r="AKQ4" s="33"/>
      <c r="AKR4" s="33"/>
      <c r="AKS4" s="33"/>
      <c r="AKT4" s="33"/>
      <c r="AKU4" s="33"/>
      <c r="AKV4" s="33"/>
    </row>
    <row r="5" spans="1:996" x14ac:dyDescent="0.25">
      <c r="A5" s="57" t="s">
        <v>112</v>
      </c>
      <c r="B5" s="58"/>
      <c r="C5" s="59">
        <f>AssRotAdm!D33</f>
        <v>1492.53</v>
      </c>
      <c r="D5" s="58"/>
      <c r="E5" s="59">
        <f>AuxAdm1!D33</f>
        <v>1212.03</v>
      </c>
      <c r="F5" s="58"/>
      <c r="G5" s="59">
        <f>AuxAdm2!D33</f>
        <v>1355.63</v>
      </c>
      <c r="H5" s="58"/>
      <c r="I5" s="59">
        <f>superv!D33</f>
        <v>1668.21</v>
      </c>
    </row>
    <row r="6" spans="1:996" x14ac:dyDescent="0.25">
      <c r="A6" s="57" t="s">
        <v>113</v>
      </c>
      <c r="B6" s="60">
        <f>AssRotAdm!C57</f>
        <v>0.36800000000000005</v>
      </c>
      <c r="C6" s="61">
        <f>TRUNC(B6*C5,2)</f>
        <v>549.25</v>
      </c>
      <c r="D6" s="60">
        <f>AuxAdm1!C57</f>
        <v>0.36800000000000005</v>
      </c>
      <c r="E6" s="61">
        <f>TRUNC(D6*E5,2)</f>
        <v>446.02</v>
      </c>
      <c r="F6" s="60">
        <f>AuxAdm2!C57</f>
        <v>0.36800000000000005</v>
      </c>
      <c r="G6" s="61">
        <f>TRUNC(F6*G5,2)</f>
        <v>498.87</v>
      </c>
      <c r="H6" s="60">
        <f>superv!C57</f>
        <v>0.36800000000000005</v>
      </c>
      <c r="I6" s="61">
        <f>TRUNC(H6*I5,2)</f>
        <v>613.9</v>
      </c>
    </row>
    <row r="7" spans="1:996" x14ac:dyDescent="0.25">
      <c r="A7" s="57" t="s">
        <v>114</v>
      </c>
      <c r="B7" s="60">
        <f>AssRotAdm!C135</f>
        <v>0.05</v>
      </c>
      <c r="C7" s="61">
        <f>TRUNC((C5+C6)*B7,2)</f>
        <v>102.08</v>
      </c>
      <c r="D7" s="60">
        <f>AuxAdm1!C135</f>
        <v>0.05</v>
      </c>
      <c r="E7" s="61">
        <f>TRUNC((E5+E6)*D7,2)</f>
        <v>82.9</v>
      </c>
      <c r="F7" s="60">
        <f>AuxAdm2!C135</f>
        <v>0.05</v>
      </c>
      <c r="G7" s="61">
        <f>TRUNC((G5+G6)*F7,2)</f>
        <v>92.72</v>
      </c>
      <c r="H7" s="60">
        <f>superv!C135</f>
        <v>0.05</v>
      </c>
      <c r="I7" s="61">
        <f>TRUNC((I5+I6)*H7,2)</f>
        <v>114.1</v>
      </c>
    </row>
    <row r="8" spans="1:996" x14ac:dyDescent="0.25">
      <c r="A8" s="57" t="s">
        <v>115</v>
      </c>
      <c r="B8" s="60">
        <f>AssRotAdm!C136</f>
        <v>0.06</v>
      </c>
      <c r="C8" s="61">
        <f>TRUNC((C5+C6+C7)*B8,2)</f>
        <v>128.63</v>
      </c>
      <c r="D8" s="60">
        <f>AuxAdm1!C136</f>
        <v>0.06</v>
      </c>
      <c r="E8" s="61">
        <f>TRUNC((E5+E6+E7)*D8,2)</f>
        <v>104.45</v>
      </c>
      <c r="F8" s="60">
        <f>AuxAdm2!C136</f>
        <v>0.06</v>
      </c>
      <c r="G8" s="61">
        <f>TRUNC((G5+G6+G7)*F8,2)</f>
        <v>116.83</v>
      </c>
      <c r="H8" s="60">
        <f>superv!C136</f>
        <v>0.06</v>
      </c>
      <c r="I8" s="61">
        <f>TRUNC((I5+I6+I7)*H8,2)</f>
        <v>143.77000000000001</v>
      </c>
    </row>
    <row r="9" spans="1:996" x14ac:dyDescent="0.25">
      <c r="A9" s="57" t="s">
        <v>116</v>
      </c>
      <c r="B9" s="60">
        <f>AssRotAdm!C137</f>
        <v>8.6499999999999994E-2</v>
      </c>
      <c r="C9" s="61">
        <f>TRUNC((C5+C6+C7+C8)*B9/(1-B9),2)</f>
        <v>215.18</v>
      </c>
      <c r="D9" s="60">
        <f>AuxAdm1!C137</f>
        <v>8.6499999999999994E-2</v>
      </c>
      <c r="E9" s="61">
        <f>TRUNC((E5+E6+E7+E8)*D9/(1-D9),2)</f>
        <v>174.74</v>
      </c>
      <c r="F9" s="60">
        <f>AuxAdm2!C137</f>
        <v>8.6499999999999994E-2</v>
      </c>
      <c r="G9" s="61">
        <f>TRUNC((G5+G6+G7+G8)*F9/(1-F9),2)</f>
        <v>195.44</v>
      </c>
      <c r="H9" s="60">
        <f>superv!C137</f>
        <v>8.6499999999999994E-2</v>
      </c>
      <c r="I9" s="61">
        <f>TRUNC((I5+I6+I7+I8)*H9/(1-H9),2)</f>
        <v>240.51</v>
      </c>
    </row>
    <row r="10" spans="1:996" x14ac:dyDescent="0.25">
      <c r="A10" s="57" t="s">
        <v>117</v>
      </c>
      <c r="B10" s="58"/>
      <c r="C10" s="59">
        <f>SUM(C5:C9)</f>
        <v>2487.67</v>
      </c>
      <c r="D10" s="58"/>
      <c r="E10" s="59">
        <f>SUM(E5:E9)</f>
        <v>2020.14</v>
      </c>
      <c r="F10" s="58"/>
      <c r="G10" s="59">
        <f>SUM(G5:G9)</f>
        <v>2259.4900000000002</v>
      </c>
      <c r="H10" s="58"/>
      <c r="I10" s="59">
        <f>SUM(I5:I9)</f>
        <v>2780.49</v>
      </c>
    </row>
    <row r="11" spans="1:996" x14ac:dyDescent="0.25">
      <c r="A11" s="57" t="s">
        <v>118</v>
      </c>
      <c r="B11" s="58"/>
      <c r="C11" s="59">
        <f>TRUNC(C10/200,2)</f>
        <v>12.43</v>
      </c>
      <c r="D11" s="58"/>
      <c r="E11" s="59">
        <f>TRUNC(E10/200,2)</f>
        <v>10.1</v>
      </c>
      <c r="F11" s="58"/>
      <c r="G11" s="59">
        <f>TRUNC(G10/200,2)</f>
        <v>11.29</v>
      </c>
      <c r="H11" s="58"/>
      <c r="I11" s="59">
        <f>TRUNC(I10/200,2)</f>
        <v>13.9</v>
      </c>
    </row>
    <row r="12" spans="1:996" s="31" customFormat="1" x14ac:dyDescent="0.25">
      <c r="A12" s="57" t="s">
        <v>121</v>
      </c>
      <c r="B12" s="62">
        <v>0.5</v>
      </c>
      <c r="C12" s="63">
        <f>TRUNC(C11*(1+B12),2)</f>
        <v>18.64</v>
      </c>
      <c r="D12" s="62">
        <v>0.5</v>
      </c>
      <c r="E12" s="63">
        <f>TRUNC(E11*(1+D12),2)</f>
        <v>15.15</v>
      </c>
      <c r="F12" s="62">
        <v>0.5</v>
      </c>
      <c r="G12" s="63">
        <f>TRUNC(G11*(1+F12),2)</f>
        <v>16.93</v>
      </c>
      <c r="H12" s="62">
        <v>0.5</v>
      </c>
      <c r="I12" s="63">
        <f>TRUNC(I11*(1+H12),2)</f>
        <v>20.85</v>
      </c>
      <c r="AKW12" s="32"/>
      <c r="AKX12" s="32"/>
      <c r="AKY12" s="32"/>
      <c r="AKZ12" s="32"/>
      <c r="ALA12" s="32"/>
      <c r="ALB12" s="32"/>
      <c r="ALC12" s="32"/>
      <c r="ALD12" s="32"/>
      <c r="ALE12" s="32"/>
      <c r="ALF12" s="32"/>
      <c r="ALG12" s="32"/>
      <c r="ALH12" s="32"/>
    </row>
    <row r="13" spans="1:996" s="31" customFormat="1" x14ac:dyDescent="0.25">
      <c r="A13" s="57" t="s">
        <v>119</v>
      </c>
      <c r="B13" s="62">
        <v>1</v>
      </c>
      <c r="C13" s="63">
        <f>TRUNC(C11*(1+B13),2)</f>
        <v>24.86</v>
      </c>
      <c r="D13" s="62">
        <v>1</v>
      </c>
      <c r="E13" s="63">
        <f>TRUNC(E11*(1+D13),2)</f>
        <v>20.2</v>
      </c>
      <c r="F13" s="62">
        <v>1</v>
      </c>
      <c r="G13" s="63">
        <f>TRUNC(G11*(1+F13),2)</f>
        <v>22.58</v>
      </c>
      <c r="H13" s="62">
        <v>1</v>
      </c>
      <c r="I13" s="63">
        <f>TRUNC(I11*(1+H13),2)</f>
        <v>27.8</v>
      </c>
    </row>
    <row r="14" spans="1:996" s="31" customFormat="1" x14ac:dyDescent="0.25">
      <c r="A14" s="53"/>
      <c r="B14" s="54"/>
      <c r="C14" s="52"/>
      <c r="D14" s="54"/>
      <c r="E14" s="52"/>
      <c r="F14" s="55"/>
      <c r="G14" s="52"/>
      <c r="H14" s="54"/>
      <c r="I14" s="52"/>
    </row>
    <row r="15" spans="1:996" s="31" customFormat="1" x14ac:dyDescent="0.25">
      <c r="A15" s="53"/>
      <c r="B15" s="54"/>
      <c r="C15" s="52"/>
      <c r="D15" s="54"/>
      <c r="E15" s="52"/>
      <c r="F15" s="55"/>
      <c r="G15" s="52"/>
      <c r="H15" s="54"/>
      <c r="I15" s="52"/>
    </row>
    <row r="16" spans="1:996" s="31" customFormat="1" x14ac:dyDescent="0.25">
      <c r="A16" s="53"/>
      <c r="B16" s="54"/>
      <c r="C16" s="52"/>
      <c r="D16" s="54"/>
      <c r="E16" s="52"/>
      <c r="F16" s="55"/>
      <c r="G16" s="52"/>
      <c r="H16" s="54"/>
      <c r="I16" s="52"/>
    </row>
    <row r="17" spans="1:986" s="31" customFormat="1" ht="30" customHeight="1" x14ac:dyDescent="0.25">
      <c r="A17" s="65" t="s">
        <v>144</v>
      </c>
      <c r="B17" s="89" t="str">
        <f>AssRotAdm!A13</f>
        <v>Assistente de Rotinas Administrativas</v>
      </c>
      <c r="C17" s="89"/>
      <c r="D17" s="89" t="str">
        <f>AuxAdm1!A13</f>
        <v>Auxiliar Administrativo I</v>
      </c>
      <c r="E17" s="89"/>
      <c r="F17" s="89" t="str">
        <f>AuxAdm2!A13</f>
        <v>Auxiliar Administrativo II</v>
      </c>
      <c r="G17" s="89"/>
      <c r="H17" s="89" t="str">
        <f>superv!A13</f>
        <v>Supervisor</v>
      </c>
      <c r="I17" s="89"/>
    </row>
    <row r="18" spans="1:986" s="31" customFormat="1" x14ac:dyDescent="0.25">
      <c r="A18" s="57" t="s">
        <v>122</v>
      </c>
      <c r="B18" s="57">
        <v>20</v>
      </c>
      <c r="C18" s="61">
        <f>C12*B18</f>
        <v>372.8</v>
      </c>
      <c r="D18" s="57">
        <v>10</v>
      </c>
      <c r="E18" s="61">
        <f>E12*D18</f>
        <v>151.5</v>
      </c>
      <c r="F18" s="57">
        <v>12</v>
      </c>
      <c r="G18" s="61">
        <f>F18*G12</f>
        <v>203.16</v>
      </c>
      <c r="H18" s="57">
        <v>8</v>
      </c>
      <c r="I18" s="61">
        <f>I12*H18</f>
        <v>166.8</v>
      </c>
    </row>
    <row r="19" spans="1:986" s="31" customFormat="1" x14ac:dyDescent="0.25">
      <c r="A19" s="57" t="s">
        <v>120</v>
      </c>
      <c r="B19" s="57">
        <v>4</v>
      </c>
      <c r="C19" s="61">
        <f>C13*B19</f>
        <v>99.44</v>
      </c>
      <c r="D19" s="57">
        <v>4</v>
      </c>
      <c r="E19" s="61">
        <f>E13*D19</f>
        <v>80.8</v>
      </c>
      <c r="F19" s="57">
        <v>4</v>
      </c>
      <c r="G19" s="61">
        <f>F19*G13</f>
        <v>90.32</v>
      </c>
      <c r="H19" s="57">
        <v>4</v>
      </c>
      <c r="I19" s="61">
        <f>I13*H19</f>
        <v>111.2</v>
      </c>
    </row>
    <row r="20" spans="1:986" s="31" customFormat="1" x14ac:dyDescent="0.25">
      <c r="A20" s="57" t="s">
        <v>141</v>
      </c>
      <c r="B20" s="58"/>
      <c r="C20" s="59">
        <f>SUM(C18:C19)</f>
        <v>472.24</v>
      </c>
      <c r="D20" s="58"/>
      <c r="E20" s="59">
        <f>SUM(E18:E19)</f>
        <v>232.3</v>
      </c>
      <c r="F20" s="58"/>
      <c r="G20" s="59">
        <f>SUM(G18:G19)</f>
        <v>293.48</v>
      </c>
      <c r="H20" s="58"/>
      <c r="I20" s="59">
        <f>SUM(I18:I19)</f>
        <v>278</v>
      </c>
    </row>
    <row r="22" spans="1:986" ht="30" customHeight="1" x14ac:dyDescent="0.25">
      <c r="A22" s="65" t="s">
        <v>140</v>
      </c>
      <c r="B22" s="89" t="str">
        <f>AssRotAdm!A13</f>
        <v>Assistente de Rotinas Administrativas</v>
      </c>
      <c r="C22" s="89"/>
      <c r="D22" s="89" t="str">
        <f>AuxAdm1!A13</f>
        <v>Auxiliar Administrativo I</v>
      </c>
      <c r="E22" s="89"/>
      <c r="F22" s="89" t="str">
        <f>AuxAdm2!A13</f>
        <v>Auxiliar Administrativo II</v>
      </c>
      <c r="G22" s="89"/>
      <c r="H22" s="89" t="str">
        <f>superv!A13</f>
        <v>Supervisor</v>
      </c>
      <c r="I22" s="89"/>
    </row>
    <row r="23" spans="1:986" x14ac:dyDescent="0.25">
      <c r="A23" s="57" t="s">
        <v>122</v>
      </c>
      <c r="B23" s="57">
        <v>5760</v>
      </c>
      <c r="C23" s="61">
        <f>B23*C12</f>
        <v>107366.40000000001</v>
      </c>
      <c r="D23" s="57">
        <v>2880</v>
      </c>
      <c r="E23" s="61">
        <f>D23*E12</f>
        <v>43632</v>
      </c>
      <c r="F23" s="57">
        <v>3840</v>
      </c>
      <c r="G23" s="61">
        <f>F23*G12</f>
        <v>65011.199999999997</v>
      </c>
      <c r="H23" s="57">
        <v>960</v>
      </c>
      <c r="I23" s="61">
        <f>H23*I12</f>
        <v>20016</v>
      </c>
    </row>
    <row r="24" spans="1:986" x14ac:dyDescent="0.25">
      <c r="A24" s="57" t="s">
        <v>120</v>
      </c>
      <c r="B24" s="57">
        <v>2304</v>
      </c>
      <c r="C24" s="61">
        <f>C13</f>
        <v>24.86</v>
      </c>
      <c r="D24" s="57">
        <v>576</v>
      </c>
      <c r="E24" s="61">
        <f>D24*E13</f>
        <v>11635.199999999999</v>
      </c>
      <c r="F24" s="57">
        <v>768</v>
      </c>
      <c r="G24" s="61">
        <f>F24*G13</f>
        <v>17341.439999999999</v>
      </c>
      <c r="H24" s="57">
        <v>384</v>
      </c>
      <c r="I24" s="61">
        <f>H24*I13</f>
        <v>10675.2</v>
      </c>
    </row>
    <row r="25" spans="1:986" x14ac:dyDescent="0.25">
      <c r="A25" s="57" t="s">
        <v>141</v>
      </c>
      <c r="B25" s="58"/>
      <c r="C25" s="59">
        <f>SUM(C23:C24)</f>
        <v>107391.26000000001</v>
      </c>
      <c r="D25" s="58"/>
      <c r="E25" s="59">
        <f>SUM(E23:E24)</f>
        <v>55267.199999999997</v>
      </c>
      <c r="F25" s="58"/>
      <c r="G25" s="59">
        <f>SUM(G23:G24)</f>
        <v>82352.639999999999</v>
      </c>
      <c r="H25" s="58"/>
      <c r="I25" s="59">
        <f>SUM(I23:I24)</f>
        <v>30691.200000000001</v>
      </c>
    </row>
    <row r="27" spans="1:986" x14ac:dyDescent="0.25">
      <c r="A27" s="94" t="s">
        <v>41</v>
      </c>
      <c r="B27" s="93" t="s">
        <v>147</v>
      </c>
      <c r="C27" s="93"/>
      <c r="D27" s="93"/>
      <c r="E27" s="93"/>
      <c r="F27" s="90" t="s">
        <v>148</v>
      </c>
      <c r="G27" s="91"/>
      <c r="H27" s="91"/>
      <c r="I27" s="92"/>
      <c r="AKW27" s="31"/>
      <c r="AKX27" s="31"/>
    </row>
    <row r="28" spans="1:986" x14ac:dyDescent="0.25">
      <c r="A28" s="94"/>
      <c r="B28" s="93" t="s">
        <v>144</v>
      </c>
      <c r="C28" s="93"/>
      <c r="D28" s="93" t="s">
        <v>140</v>
      </c>
      <c r="E28" s="93"/>
      <c r="F28" s="93" t="s">
        <v>144</v>
      </c>
      <c r="G28" s="93"/>
      <c r="H28" s="93" t="s">
        <v>140</v>
      </c>
      <c r="I28" s="93"/>
      <c r="AKW28" s="31"/>
      <c r="AKX28" s="31"/>
    </row>
    <row r="29" spans="1:986" x14ac:dyDescent="0.25">
      <c r="A29" s="95"/>
      <c r="B29" s="66" t="s">
        <v>145</v>
      </c>
      <c r="C29" s="66" t="s">
        <v>146</v>
      </c>
      <c r="D29" s="66" t="s">
        <v>145</v>
      </c>
      <c r="E29" s="66" t="s">
        <v>146</v>
      </c>
      <c r="F29" s="66" t="s">
        <v>145</v>
      </c>
      <c r="G29" s="66" t="s">
        <v>146</v>
      </c>
      <c r="H29" s="66" t="s">
        <v>145</v>
      </c>
      <c r="I29" s="66" t="s">
        <v>146</v>
      </c>
      <c r="AKW29" s="31"/>
      <c r="AKX29" s="31"/>
    </row>
    <row r="30" spans="1:986" x14ac:dyDescent="0.25">
      <c r="A30" s="57" t="str">
        <f>B4</f>
        <v>Assistente de Rotinas Administrativas</v>
      </c>
      <c r="B30" s="57">
        <v>2</v>
      </c>
      <c r="C30" s="57">
        <v>2</v>
      </c>
      <c r="D30" s="57">
        <f>48*AssRotAdm!D13</f>
        <v>672</v>
      </c>
      <c r="E30" s="57">
        <f>D30</f>
        <v>672</v>
      </c>
      <c r="F30" s="61">
        <f>4.9*B30</f>
        <v>9.8000000000000007</v>
      </c>
      <c r="G30" s="61">
        <f t="shared" ref="G30:G34" si="0">F30</f>
        <v>9.8000000000000007</v>
      </c>
      <c r="H30" s="61">
        <f>4.9*D30</f>
        <v>3292.8</v>
      </c>
      <c r="I30" s="61">
        <f t="shared" ref="I30:I34" si="1">H30</f>
        <v>3292.8</v>
      </c>
      <c r="AKW30" s="31"/>
      <c r="AKX30" s="31"/>
    </row>
    <row r="31" spans="1:986" x14ac:dyDescent="0.25">
      <c r="A31" s="57" t="str">
        <f>D4</f>
        <v>Auxiliar Administrativo I</v>
      </c>
      <c r="B31" s="57">
        <v>2</v>
      </c>
      <c r="C31" s="57">
        <v>2</v>
      </c>
      <c r="D31" s="57">
        <f>48*AuxAdm1!D13</f>
        <v>144</v>
      </c>
      <c r="E31" s="57">
        <f t="shared" ref="E31:E33" si="2">D31</f>
        <v>144</v>
      </c>
      <c r="F31" s="61">
        <f>4.9*B31</f>
        <v>9.8000000000000007</v>
      </c>
      <c r="G31" s="61">
        <f t="shared" si="0"/>
        <v>9.8000000000000007</v>
      </c>
      <c r="H31" s="61">
        <f>4.9*D31</f>
        <v>705.6</v>
      </c>
      <c r="I31" s="61">
        <f t="shared" si="1"/>
        <v>705.6</v>
      </c>
      <c r="AKW31" s="31"/>
      <c r="AKX31" s="31"/>
    </row>
    <row r="32" spans="1:986" x14ac:dyDescent="0.25">
      <c r="A32" s="57" t="str">
        <f>F4</f>
        <v>Auxiliar Administrativo II</v>
      </c>
      <c r="B32" s="57">
        <v>2</v>
      </c>
      <c r="C32" s="57">
        <v>2</v>
      </c>
      <c r="D32" s="57">
        <f>48*AuxAdm2!D13</f>
        <v>192</v>
      </c>
      <c r="E32" s="57">
        <f t="shared" si="2"/>
        <v>192</v>
      </c>
      <c r="F32" s="61">
        <f t="shared" ref="F32:F33" si="3">4.9*B32</f>
        <v>9.8000000000000007</v>
      </c>
      <c r="G32" s="61">
        <f t="shared" si="0"/>
        <v>9.8000000000000007</v>
      </c>
      <c r="H32" s="61">
        <f t="shared" ref="H32:H33" si="4">4.9*D32</f>
        <v>940.80000000000007</v>
      </c>
      <c r="I32" s="61">
        <f t="shared" si="1"/>
        <v>940.80000000000007</v>
      </c>
      <c r="AKW32" s="31"/>
      <c r="AKX32" s="31"/>
    </row>
    <row r="33" spans="1:986" x14ac:dyDescent="0.25">
      <c r="A33" s="57" t="str">
        <f>H4</f>
        <v>Supervisor</v>
      </c>
      <c r="B33" s="57">
        <v>2</v>
      </c>
      <c r="C33" s="57">
        <v>2</v>
      </c>
      <c r="D33" s="57">
        <f>48*superv!D13</f>
        <v>48</v>
      </c>
      <c r="E33" s="57">
        <f t="shared" si="2"/>
        <v>48</v>
      </c>
      <c r="F33" s="61">
        <f t="shared" si="3"/>
        <v>9.8000000000000007</v>
      </c>
      <c r="G33" s="61">
        <f t="shared" si="0"/>
        <v>9.8000000000000007</v>
      </c>
      <c r="H33" s="61">
        <f t="shared" si="4"/>
        <v>235.20000000000002</v>
      </c>
      <c r="I33" s="61">
        <f t="shared" si="1"/>
        <v>235.20000000000002</v>
      </c>
      <c r="AKW33" s="31"/>
      <c r="AKX33" s="31"/>
    </row>
    <row r="34" spans="1:986" x14ac:dyDescent="0.25">
      <c r="F34" s="61">
        <f>SUM(F30:F33)</f>
        <v>39.200000000000003</v>
      </c>
      <c r="G34" s="61">
        <f t="shared" si="0"/>
        <v>39.200000000000003</v>
      </c>
      <c r="H34" s="61">
        <f>SUM(H30:H33)</f>
        <v>5174.3999999999996</v>
      </c>
      <c r="I34" s="61">
        <f t="shared" si="1"/>
        <v>5174.3999999999996</v>
      </c>
      <c r="AKW34" s="31"/>
      <c r="AKX34" s="31"/>
    </row>
    <row r="35" spans="1:986" x14ac:dyDescent="0.25">
      <c r="F35" s="61" t="s">
        <v>151</v>
      </c>
      <c r="G35" s="61">
        <f>SUM(F34:G34)</f>
        <v>78.400000000000006</v>
      </c>
      <c r="H35" s="61" t="s">
        <v>151</v>
      </c>
      <c r="I35" s="61">
        <f>SUM(H34:I34)</f>
        <v>10348.799999999999</v>
      </c>
      <c r="AKW35" s="31"/>
      <c r="AKX35" s="31"/>
    </row>
    <row r="36" spans="1:986" x14ac:dyDescent="0.25">
      <c r="F36" s="61" t="s">
        <v>150</v>
      </c>
      <c r="G36" s="61">
        <f>G35*B7</f>
        <v>3.9200000000000004</v>
      </c>
      <c r="H36" s="61" t="s">
        <v>150</v>
      </c>
      <c r="I36" s="61">
        <f>I35*B7</f>
        <v>517.43999999999994</v>
      </c>
      <c r="AKW36" s="31"/>
      <c r="AKX36" s="31"/>
    </row>
    <row r="37" spans="1:986" x14ac:dyDescent="0.25">
      <c r="F37" s="61" t="s">
        <v>115</v>
      </c>
      <c r="G37" s="61">
        <f>(G35+G36)*B8</f>
        <v>4.9392000000000005</v>
      </c>
      <c r="H37" s="61" t="s">
        <v>115</v>
      </c>
      <c r="I37" s="61">
        <f>(I35+I36)*B8</f>
        <v>651.97439999999995</v>
      </c>
      <c r="AKW37" s="31"/>
      <c r="AKX37" s="31"/>
    </row>
    <row r="38" spans="1:986" x14ac:dyDescent="0.25">
      <c r="F38" s="61" t="s">
        <v>116</v>
      </c>
      <c r="G38" s="61">
        <f>(G35+G36+G37)*B9/(1-B9)</f>
        <v>8.2626390804597705</v>
      </c>
      <c r="H38" s="61" t="s">
        <v>116</v>
      </c>
      <c r="I38" s="61">
        <f>(I35+I36+I37)*D9/(1-D9)</f>
        <v>1090.6683586206896</v>
      </c>
      <c r="AKW38" s="31"/>
      <c r="AKX38" s="31"/>
    </row>
    <row r="39" spans="1:986" x14ac:dyDescent="0.25">
      <c r="F39" s="61" t="s">
        <v>149</v>
      </c>
      <c r="G39" s="63">
        <f>ROUND(SUM(G35:G38),2)</f>
        <v>95.52</v>
      </c>
      <c r="H39" s="61" t="s">
        <v>149</v>
      </c>
      <c r="I39" s="63">
        <f>ROUND(SUM(I35:I38),2)</f>
        <v>12608.88</v>
      </c>
      <c r="AKW39" s="31"/>
      <c r="AKX39" s="31"/>
    </row>
    <row r="40" spans="1:986" x14ac:dyDescent="0.25">
      <c r="AKW40" s="31"/>
      <c r="AKX40" s="31"/>
    </row>
    <row r="41" spans="1:986" x14ac:dyDescent="0.25">
      <c r="A41" s="35" t="s">
        <v>157</v>
      </c>
    </row>
    <row r="42" spans="1:986" x14ac:dyDescent="0.25">
      <c r="A42" s="36">
        <f>SUM(B20:I20)+G39</f>
        <v>1371.54</v>
      </c>
    </row>
    <row r="43" spans="1:986" x14ac:dyDescent="0.25">
      <c r="A43" s="35" t="s">
        <v>158</v>
      </c>
    </row>
    <row r="44" spans="1:986" x14ac:dyDescent="0.25">
      <c r="A44" s="51">
        <f>SUM(B25:I25)+I39</f>
        <v>288311.18000000005</v>
      </c>
    </row>
    <row r="45" spans="1:986" x14ac:dyDescent="0.25">
      <c r="A45" s="31" t="s">
        <v>142</v>
      </c>
    </row>
    <row r="46" spans="1:986" x14ac:dyDescent="0.25">
      <c r="A46" s="51">
        <f>A42+A44</f>
        <v>289682.72000000003</v>
      </c>
    </row>
  </sheetData>
  <mergeCells count="19">
    <mergeCell ref="H28:I28"/>
    <mergeCell ref="B27:E27"/>
    <mergeCell ref="A27:A29"/>
    <mergeCell ref="F28:G28"/>
    <mergeCell ref="B28:C28"/>
    <mergeCell ref="D28:E28"/>
    <mergeCell ref="H4:I4"/>
    <mergeCell ref="B4:C4"/>
    <mergeCell ref="D4:E4"/>
    <mergeCell ref="F4:G4"/>
    <mergeCell ref="B17:C17"/>
    <mergeCell ref="D17:E17"/>
    <mergeCell ref="F17:G17"/>
    <mergeCell ref="H17:I17"/>
    <mergeCell ref="B22:C22"/>
    <mergeCell ref="D22:E22"/>
    <mergeCell ref="F22:G22"/>
    <mergeCell ref="H22:I22"/>
    <mergeCell ref="F27:I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firstPageNumber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31"/>
  <sheetViews>
    <sheetView tabSelected="1" zoomScaleNormal="100" workbookViewId="0">
      <selection activeCell="F29" sqref="F29"/>
    </sheetView>
  </sheetViews>
  <sheetFormatPr defaultRowHeight="12" x14ac:dyDescent="0.2"/>
  <cols>
    <col min="1" max="1" width="9.140625" style="41"/>
    <col min="2" max="2" width="28.42578125" style="41" customWidth="1"/>
    <col min="3" max="3" width="9.42578125" style="41" bestFit="1" customWidth="1"/>
    <col min="4" max="4" width="9.140625" style="41"/>
    <col min="5" max="5" width="11.5703125" style="41" bestFit="1" customWidth="1"/>
    <col min="6" max="6" width="14.5703125" style="41" bestFit="1" customWidth="1"/>
    <col min="7" max="14" width="9.140625" style="41"/>
    <col min="15" max="15" width="17.85546875" style="41" customWidth="1"/>
    <col min="16" max="16384" width="9.140625" style="41"/>
  </cols>
  <sheetData>
    <row r="6" spans="1:6" x14ac:dyDescent="0.2">
      <c r="A6" s="100" t="s">
        <v>139</v>
      </c>
      <c r="B6" s="101"/>
      <c r="C6" s="101"/>
      <c r="D6" s="101"/>
      <c r="E6" s="101"/>
      <c r="F6" s="102"/>
    </row>
    <row r="8" spans="1:6" x14ac:dyDescent="0.2">
      <c r="A8" s="42" t="s">
        <v>155</v>
      </c>
      <c r="E8" s="43"/>
    </row>
    <row r="9" spans="1:6" ht="24" x14ac:dyDescent="0.2">
      <c r="A9" s="44" t="s">
        <v>124</v>
      </c>
      <c r="B9" s="44" t="s">
        <v>125</v>
      </c>
      <c r="C9" s="44" t="s">
        <v>126</v>
      </c>
      <c r="D9" s="44" t="s">
        <v>127</v>
      </c>
      <c r="E9" s="44" t="s">
        <v>128</v>
      </c>
      <c r="F9" s="44" t="s">
        <v>129</v>
      </c>
    </row>
    <row r="10" spans="1:6" x14ac:dyDescent="0.2">
      <c r="A10" s="45">
        <v>1</v>
      </c>
      <c r="B10" s="45" t="str">
        <f>AssRotAdm!A13</f>
        <v>Assistente de Rotinas Administrativas</v>
      </c>
      <c r="C10" s="46">
        <f>AssRotAdm!D157</f>
        <v>3828.54</v>
      </c>
      <c r="D10" s="45">
        <f>AssRotAdm!D13</f>
        <v>14</v>
      </c>
      <c r="E10" s="46">
        <f t="shared" ref="E10:E13" si="0">C10*D10</f>
        <v>53599.56</v>
      </c>
      <c r="F10" s="46">
        <f t="shared" ref="F10:F13" si="1">E10*12</f>
        <v>643194.72</v>
      </c>
    </row>
    <row r="11" spans="1:6" x14ac:dyDescent="0.2">
      <c r="A11" s="45">
        <v>2</v>
      </c>
      <c r="B11" s="45" t="str">
        <f>AuxAdm1!A13</f>
        <v>Auxiliar Administrativo I</v>
      </c>
      <c r="C11" s="46">
        <f>AuxAdm1!D157</f>
        <v>3258.79</v>
      </c>
      <c r="D11" s="45">
        <f>AuxAdm1!D13</f>
        <v>3</v>
      </c>
      <c r="E11" s="46">
        <f t="shared" si="0"/>
        <v>9776.369999999999</v>
      </c>
      <c r="F11" s="46">
        <f t="shared" si="1"/>
        <v>117316.43999999999</v>
      </c>
    </row>
    <row r="12" spans="1:6" x14ac:dyDescent="0.2">
      <c r="A12" s="45">
        <v>3</v>
      </c>
      <c r="B12" s="45" t="str">
        <f>AuxAdm2!A13</f>
        <v>Auxiliar Administrativo II</v>
      </c>
      <c r="C12" s="46">
        <f>AuxAdm2!D157</f>
        <v>3702.75</v>
      </c>
      <c r="D12" s="45">
        <f>AuxAdm2!D13</f>
        <v>4</v>
      </c>
      <c r="E12" s="46">
        <f t="shared" ref="E12" si="2">C12*D12</f>
        <v>14811</v>
      </c>
      <c r="F12" s="46">
        <f t="shared" ref="F12" si="3">E12*12</f>
        <v>177732</v>
      </c>
    </row>
    <row r="13" spans="1:6" x14ac:dyDescent="0.2">
      <c r="A13" s="45">
        <v>4</v>
      </c>
      <c r="B13" s="45" t="str">
        <f>superv!A13</f>
        <v>Supervisor</v>
      </c>
      <c r="C13" s="46">
        <f>superv!D157</f>
        <v>4185.3999999999996</v>
      </c>
      <c r="D13" s="45">
        <f>superv!D13</f>
        <v>1</v>
      </c>
      <c r="E13" s="46">
        <f t="shared" si="0"/>
        <v>4185.3999999999996</v>
      </c>
      <c r="F13" s="46">
        <f t="shared" si="1"/>
        <v>50224.799999999996</v>
      </c>
    </row>
    <row r="14" spans="1:6" x14ac:dyDescent="0.2">
      <c r="A14" s="47" t="s">
        <v>4</v>
      </c>
      <c r="B14" s="99" t="s">
        <v>130</v>
      </c>
      <c r="C14" s="99"/>
      <c r="D14" s="45">
        <f>SUM(D10:D13)</f>
        <v>22</v>
      </c>
      <c r="E14" s="48">
        <f>SUM(E10:E13)</f>
        <v>82372.329999999987</v>
      </c>
      <c r="F14" s="48">
        <f>SUM(F10:F13)</f>
        <v>988467.96</v>
      </c>
    </row>
    <row r="17" spans="1:15" x14ac:dyDescent="0.2">
      <c r="A17" s="42" t="s">
        <v>131</v>
      </c>
      <c r="E17" s="67"/>
      <c r="F17" s="44" t="s">
        <v>129</v>
      </c>
    </row>
    <row r="18" spans="1:15" x14ac:dyDescent="0.2">
      <c r="A18" s="47" t="s">
        <v>6</v>
      </c>
      <c r="B18" s="96" t="str">
        <f>hextra!A17</f>
        <v>Ano Não Eleitoral</v>
      </c>
      <c r="C18" s="97"/>
      <c r="D18" s="97"/>
      <c r="E18" s="98"/>
      <c r="F18" s="46">
        <f>hextra!A42</f>
        <v>1371.54</v>
      </c>
    </row>
    <row r="19" spans="1:15" x14ac:dyDescent="0.2">
      <c r="A19" s="47" t="s">
        <v>8</v>
      </c>
      <c r="B19" s="96" t="s">
        <v>143</v>
      </c>
      <c r="C19" s="97"/>
      <c r="D19" s="97"/>
      <c r="E19" s="98"/>
      <c r="F19" s="46">
        <f>hextra!A44</f>
        <v>288311.18000000005</v>
      </c>
    </row>
    <row r="21" spans="1:15" x14ac:dyDescent="0.2">
      <c r="A21" s="100" t="s">
        <v>132</v>
      </c>
      <c r="B21" s="101"/>
      <c r="C21" s="101"/>
      <c r="D21" s="101"/>
      <c r="E21" s="101"/>
      <c r="F21" s="102"/>
    </row>
    <row r="22" spans="1:15" ht="24" x14ac:dyDescent="0.2">
      <c r="A22" s="104" t="s">
        <v>133</v>
      </c>
      <c r="B22" s="104"/>
      <c r="C22" s="104"/>
      <c r="D22" s="104"/>
      <c r="E22" s="44" t="s">
        <v>128</v>
      </c>
      <c r="F22" s="44" t="s">
        <v>134</v>
      </c>
    </row>
    <row r="23" spans="1:15" x14ac:dyDescent="0.2">
      <c r="A23" s="47" t="s">
        <v>4</v>
      </c>
      <c r="B23" s="96" t="str">
        <f>A8</f>
        <v>postos  - tópico 4</v>
      </c>
      <c r="C23" s="97"/>
      <c r="D23" s="98"/>
      <c r="E23" s="46">
        <f>E14</f>
        <v>82372.329999999987</v>
      </c>
      <c r="F23" s="46">
        <f>F14</f>
        <v>988467.96</v>
      </c>
    </row>
    <row r="24" spans="1:15" x14ac:dyDescent="0.2">
      <c r="A24" s="47" t="s">
        <v>6</v>
      </c>
      <c r="B24" s="96" t="str">
        <f>A17</f>
        <v>horas extras - tópico 5.3.2</v>
      </c>
      <c r="C24" s="97"/>
      <c r="D24" s="97"/>
      <c r="E24" s="98"/>
      <c r="F24" s="46">
        <f>F18</f>
        <v>1371.54</v>
      </c>
    </row>
    <row r="25" spans="1:15" x14ac:dyDescent="0.2">
      <c r="A25" s="105" t="s">
        <v>130</v>
      </c>
      <c r="B25" s="106"/>
      <c r="C25" s="106"/>
      <c r="D25" s="106"/>
      <c r="E25" s="107"/>
      <c r="F25" s="46">
        <f>SUM(F23:F24)</f>
        <v>989839.5</v>
      </c>
      <c r="O25" s="50"/>
    </row>
    <row r="26" spans="1:15" ht="24" x14ac:dyDescent="0.2">
      <c r="A26" s="104" t="s">
        <v>135</v>
      </c>
      <c r="B26" s="104"/>
      <c r="C26" s="104"/>
      <c r="D26" s="104"/>
      <c r="E26" s="44" t="s">
        <v>128</v>
      </c>
      <c r="F26" s="44" t="s">
        <v>136</v>
      </c>
      <c r="O26" s="50"/>
    </row>
    <row r="27" spans="1:15" x14ac:dyDescent="0.2">
      <c r="A27" s="47" t="s">
        <v>4</v>
      </c>
      <c r="B27" s="96" t="str">
        <f>A8</f>
        <v>postos  - tópico 4</v>
      </c>
      <c r="C27" s="97"/>
      <c r="D27" s="98"/>
      <c r="E27" s="46">
        <f>E14</f>
        <v>82372.329999999987</v>
      </c>
      <c r="F27" s="46">
        <f>F14</f>
        <v>988467.96</v>
      </c>
    </row>
    <row r="28" spans="1:15" x14ac:dyDescent="0.2">
      <c r="A28" s="47" t="s">
        <v>8</v>
      </c>
      <c r="B28" s="96" t="str">
        <f>A17</f>
        <v>horas extras - tópico 5.3.2</v>
      </c>
      <c r="C28" s="97"/>
      <c r="D28" s="97"/>
      <c r="E28" s="98">
        <f>E19</f>
        <v>0</v>
      </c>
      <c r="F28" s="46">
        <f>F19</f>
        <v>288311.18000000005</v>
      </c>
    </row>
    <row r="29" spans="1:15" x14ac:dyDescent="0.2">
      <c r="A29" s="99" t="s">
        <v>130</v>
      </c>
      <c r="B29" s="99"/>
      <c r="C29" s="99"/>
      <c r="D29" s="99"/>
      <c r="E29" s="99"/>
      <c r="F29" s="46">
        <f>SUM(F27:F28)</f>
        <v>1276779.1400000001</v>
      </c>
    </row>
    <row r="31" spans="1:15" x14ac:dyDescent="0.2">
      <c r="A31" s="103" t="s">
        <v>137</v>
      </c>
      <c r="B31" s="103"/>
      <c r="C31" s="103"/>
      <c r="D31" s="103"/>
      <c r="E31" s="103"/>
      <c r="F31" s="49">
        <f>F25+F29</f>
        <v>2266618.64</v>
      </c>
    </row>
  </sheetData>
  <mergeCells count="14">
    <mergeCell ref="A31:E31"/>
    <mergeCell ref="A26:D26"/>
    <mergeCell ref="A22:D22"/>
    <mergeCell ref="A25:E25"/>
    <mergeCell ref="A29:E29"/>
    <mergeCell ref="B23:D23"/>
    <mergeCell ref="B27:D27"/>
    <mergeCell ref="B24:E24"/>
    <mergeCell ref="B28:E28"/>
    <mergeCell ref="B18:E18"/>
    <mergeCell ref="B19:E19"/>
    <mergeCell ref="B14:C14"/>
    <mergeCell ref="A6:F6"/>
    <mergeCell ref="A21:F21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r:id="rId1"/>
  <headerFooter>
    <oddFooter>&amp;L&amp;"Times New Roman,Negrito"Estimativa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AssRotAdm</vt:lpstr>
      <vt:lpstr>AuxAdm1</vt:lpstr>
      <vt:lpstr>AuxAdm2</vt:lpstr>
      <vt:lpstr>superv</vt:lpstr>
      <vt:lpstr>hextra</vt:lpstr>
      <vt:lpstr>total</vt:lpstr>
      <vt:lpstr>hextra!Titulos_de_impressao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2022-09-29T17:21:54Z</cp:lastPrinted>
  <dcterms:created xsi:type="dcterms:W3CDTF">2019-01-29T18:54:26Z</dcterms:created>
  <dcterms:modified xsi:type="dcterms:W3CDTF">2022-10-19T12:06:46Z</dcterms:modified>
</cp:coreProperties>
</file>